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11"/>
  <workbookPr defaultThemeVersion="166925"/>
  <mc:AlternateContent xmlns:mc="http://schemas.openxmlformats.org/markup-compatibility/2006">
    <mc:Choice Requires="x15">
      <x15ac:absPath xmlns:x15ac="http://schemas.microsoft.com/office/spreadsheetml/2010/11/ac" url="J:\332511267_Tyting Farm BNG\5. Reporting\1. BNG Plan\BNG Plan_Costings\"/>
    </mc:Choice>
  </mc:AlternateContent>
  <xr:revisionPtr revIDLastSave="0" documentId="13_ncr:1_{2E5228D0-1CFC-4B75-B830-4AB6C2382A06}" xr6:coauthVersionLast="47" xr6:coauthVersionMax="47" xr10:uidLastSave="{00000000-0000-0000-0000-000000000000}"/>
  <bookViews>
    <workbookView xWindow="28680" yWindow="-120" windowWidth="29040" windowHeight="15840" firstSheet="1" activeTab="1" xr2:uid="{DA8E77EE-A422-4106-AC55-4A88EF3D739C}"/>
  </bookViews>
  <sheets>
    <sheet name="SET UP COSTS " sheetId="2" r:id="rId1"/>
    <sheet name="MANAGEMENT AND MONITORING COSTS" sheetId="3" r:id="rId2"/>
    <sheet name="FundingProjections_Grn Bk Model" sheetId="5" r:id="rId3"/>
    <sheet name="FundingProjections_ConservModel"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6" l="1"/>
  <c r="E6" i="6" s="1"/>
  <c r="E7" i="6" s="1"/>
  <c r="F6" i="6"/>
  <c r="B9" i="6" s="1"/>
  <c r="C7" i="6"/>
  <c r="C8" i="6"/>
  <c r="C9" i="6" s="1"/>
  <c r="C10" i="6" s="1"/>
  <c r="C11" i="6" s="1"/>
  <c r="C12" i="6" s="1"/>
  <c r="C13" i="6" s="1"/>
  <c r="C14" i="6" s="1"/>
  <c r="C15" i="6" s="1"/>
  <c r="C16" i="6" s="1"/>
  <c r="C17" i="6" s="1"/>
  <c r="C18" i="6" s="1"/>
  <c r="C19" i="6" s="1"/>
  <c r="C20" i="6" s="1"/>
  <c r="C21" i="6" s="1"/>
  <c r="C22" i="6" s="1"/>
  <c r="C23" i="6" s="1"/>
  <c r="C24" i="6" s="1"/>
  <c r="C25" i="6" s="1"/>
  <c r="C26" i="6" s="1"/>
  <c r="C27" i="6" s="1"/>
  <c r="C28" i="6" s="1"/>
  <c r="C29" i="6" s="1"/>
  <c r="C30" i="6" s="1"/>
  <c r="C31" i="6" s="1"/>
  <c r="C32" i="6" s="1"/>
  <c r="C33" i="6" s="1"/>
  <c r="C34" i="6" s="1"/>
  <c r="B6" i="5"/>
  <c r="E6" i="5" s="1"/>
  <c r="E7" i="5" s="1"/>
  <c r="F6" i="5"/>
  <c r="F7" i="5" s="1"/>
  <c r="F8" i="5" s="1"/>
  <c r="F9" i="5" s="1"/>
  <c r="F10" i="5" s="1"/>
  <c r="F11" i="5" s="1"/>
  <c r="F12" i="5" s="1"/>
  <c r="F13" i="5" s="1"/>
  <c r="F14" i="5" s="1"/>
  <c r="F15" i="5" s="1"/>
  <c r="F16" i="5" s="1"/>
  <c r="F17" i="5" s="1"/>
  <c r="F18" i="5" s="1"/>
  <c r="F19" i="5" s="1"/>
  <c r="F20" i="5" s="1"/>
  <c r="F21" i="5" s="1"/>
  <c r="F22" i="5" s="1"/>
  <c r="F23" i="5" s="1"/>
  <c r="F24" i="5" s="1"/>
  <c r="F25" i="5" s="1"/>
  <c r="F26" i="5" s="1"/>
  <c r="F27" i="5" s="1"/>
  <c r="F28" i="5" s="1"/>
  <c r="F29" i="5" s="1"/>
  <c r="F30" i="5" s="1"/>
  <c r="F31" i="5" s="1"/>
  <c r="F32" i="5" s="1"/>
  <c r="F33" i="5" s="1"/>
  <c r="F34" i="5" s="1"/>
  <c r="C7" i="5"/>
  <c r="C8" i="5" s="1"/>
  <c r="C9" i="5" s="1"/>
  <c r="C10" i="5" s="1"/>
  <c r="C11" i="5" s="1"/>
  <c r="C12" i="5" s="1"/>
  <c r="C13" i="5" s="1"/>
  <c r="C14" i="5" s="1"/>
  <c r="C15" i="5" s="1"/>
  <c r="C16" i="5" s="1"/>
  <c r="C17" i="5" s="1"/>
  <c r="C18" i="5" s="1"/>
  <c r="C19" i="5" s="1"/>
  <c r="C20" i="5" s="1"/>
  <c r="C21" i="5" s="1"/>
  <c r="C22" i="5" s="1"/>
  <c r="C23" i="5" s="1"/>
  <c r="C24" i="5" s="1"/>
  <c r="C25" i="5" s="1"/>
  <c r="C26" i="5" s="1"/>
  <c r="C27" i="5" s="1"/>
  <c r="C28" i="5" s="1"/>
  <c r="C29" i="5" s="1"/>
  <c r="C30" i="5" s="1"/>
  <c r="C31" i="5" s="1"/>
  <c r="C32" i="5" s="1"/>
  <c r="C33" i="5" s="1"/>
  <c r="C34" i="5" s="1"/>
  <c r="F7" i="6" l="1"/>
  <c r="F8" i="6" s="1"/>
  <c r="F9" i="6" s="1"/>
  <c r="F10" i="6" s="1"/>
  <c r="F11" i="6" s="1"/>
  <c r="F12" i="6" s="1"/>
  <c r="F13" i="6" s="1"/>
  <c r="F14" i="6" s="1"/>
  <c r="F15" i="6" s="1"/>
  <c r="F16" i="6" s="1"/>
  <c r="F17" i="6" s="1"/>
  <c r="F18" i="6" s="1"/>
  <c r="F19" i="6" s="1"/>
  <c r="F20" i="6" s="1"/>
  <c r="F21" i="6" s="1"/>
  <c r="F22" i="6" s="1"/>
  <c r="F23" i="6" s="1"/>
  <c r="F24" i="6" s="1"/>
  <c r="F25" i="6" s="1"/>
  <c r="F26" i="6" s="1"/>
  <c r="F27" i="6" s="1"/>
  <c r="F28" i="6" s="1"/>
  <c r="F29" i="6" s="1"/>
  <c r="F30" i="6" s="1"/>
  <c r="F31" i="6" s="1"/>
  <c r="F32" i="6" s="1"/>
  <c r="F33" i="6" s="1"/>
  <c r="F34" i="6" s="1"/>
  <c r="E8" i="6"/>
  <c r="E8" i="5"/>
  <c r="B10" i="5"/>
  <c r="F36" i="5"/>
  <c r="E9" i="5"/>
  <c r="E10" i="5" s="1"/>
  <c r="E11" i="5" s="1"/>
  <c r="E12" i="5" s="1"/>
  <c r="E13" i="5" s="1"/>
  <c r="E14" i="5" s="1"/>
  <c r="E15" i="5" s="1"/>
  <c r="E16" i="5" s="1"/>
  <c r="E17" i="5" s="1"/>
  <c r="E18" i="5" s="1"/>
  <c r="E19" i="5" s="1"/>
  <c r="E20" i="5" s="1"/>
  <c r="E21" i="5" s="1"/>
  <c r="E22" i="5" s="1"/>
  <c r="E23" i="5" s="1"/>
  <c r="E24" i="5" s="1"/>
  <c r="E25" i="5" s="1"/>
  <c r="E26" i="5" s="1"/>
  <c r="E27" i="5" s="1"/>
  <c r="E28" i="5" s="1"/>
  <c r="E29" i="5" s="1"/>
  <c r="E30" i="5" s="1"/>
  <c r="E31" i="5" s="1"/>
  <c r="E32" i="5" s="1"/>
  <c r="E33" i="5" s="1"/>
  <c r="E34" i="5" s="1"/>
  <c r="F36" i="6" l="1"/>
  <c r="E9" i="6"/>
  <c r="E10" i="6" s="1"/>
  <c r="E11" i="6" s="1"/>
  <c r="E12" i="6" s="1"/>
  <c r="E13" i="6" s="1"/>
  <c r="E14" i="6" s="1"/>
  <c r="E15" i="6" s="1"/>
  <c r="E16" i="6" s="1"/>
  <c r="E17" i="6" s="1"/>
  <c r="E18" i="6" s="1"/>
  <c r="E19" i="6" s="1"/>
  <c r="E20" i="6" s="1"/>
  <c r="E21" i="6" s="1"/>
  <c r="E22" i="6" s="1"/>
  <c r="E23" i="6" s="1"/>
  <c r="E24" i="6" s="1"/>
  <c r="E25" i="6" s="1"/>
  <c r="E26" i="6" s="1"/>
  <c r="E27" i="6" s="1"/>
  <c r="E28" i="6" s="1"/>
  <c r="E29" i="6" s="1"/>
  <c r="E30" i="6" s="1"/>
  <c r="E31" i="6" s="1"/>
  <c r="E32" i="6" s="1"/>
  <c r="E33" i="6" s="1"/>
  <c r="E34" i="6" s="1"/>
  <c r="F31" i="3" l="1"/>
  <c r="E30" i="3" l="1"/>
  <c r="E31" i="3" s="1"/>
  <c r="F30" i="3"/>
  <c r="G40" i="2"/>
  <c r="G41" i="2" l="1"/>
  <c r="F40" i="2" l="1"/>
  <c r="F41" i="2" s="1"/>
  <c r="E4" i="2" l="1"/>
  <c r="E8" i="2"/>
  <c r="E40" i="2" l="1"/>
  <c r="E41" i="2" s="1"/>
</calcChain>
</file>

<file path=xl/sharedStrings.xml><?xml version="1.0" encoding="utf-8"?>
<sst xmlns="http://schemas.openxmlformats.org/spreadsheetml/2006/main" count="261" uniqueCount="150">
  <si>
    <t>Tyting Farm, Guildford Borough Council</t>
  </si>
  <si>
    <t>Habitat Creation and Enhancement Item - Set-Up/Capital Costs</t>
  </si>
  <si>
    <t xml:space="preserve">Unit </t>
  </si>
  <si>
    <t>Quantity</t>
  </si>
  <si>
    <t xml:space="preserve">Cost per unit </t>
  </si>
  <si>
    <t xml:space="preserve">Total </t>
  </si>
  <si>
    <t>Covered by SANG (included to provide comparison for non SANG sites)</t>
  </si>
  <si>
    <t>Additional BNG Costs</t>
  </si>
  <si>
    <t>Comment</t>
  </si>
  <si>
    <t>A. Set-Up of Additional Site Infrastructure/Signage</t>
  </si>
  <si>
    <t xml:space="preserve">A.1 Provision of additional information for BNG elements for Interpretation Boards (SANG has own Interpretation Board Budget) </t>
  </si>
  <si>
    <t>Nr</t>
  </si>
  <si>
    <t xml:space="preserve">Provisional allowance pending full scope / requirements. Boards themselves covered by SANG costs. </t>
  </si>
  <si>
    <t>B. Habitat Creation and Initial Habitat Management Set-Up</t>
  </si>
  <si>
    <t>B.1 Hedgerow planting two rows of whips at spaced 6 trees/shrubs per metre. Based on 0.13km (130m) of proposed native hedgerow planting (no trees). Whips planted assumed 6 plants per m based on double row planting</t>
  </si>
  <si>
    <t>m</t>
  </si>
  <si>
    <t>30% needed for SANG screening therefore covered by SANG Costings. 70% covered by BNG</t>
  </si>
  <si>
    <t>£6 per whip, including, rabbit guard and mulch</t>
  </si>
  <si>
    <t xml:space="preserve">B.2 Hedgerow planting with trees. Based on 3.63km (3630m) of proposed hedgerows with trees. Whips planted assumed 6 plants per m based on double-row planting. Native bare-rooted tree planted every 30m. </t>
  </si>
  <si>
    <t>30% needed for SANG screening therefore covered by SANG Costings. 70% covered by BNG
£6 per whip including rabbit guard and mulch (£36/m) plus assume 121 trees and price for range of sizes 20 x£100, 80 x £50 and 51 x  whips at £2 with tree stake, tree guard (where required) and mulch £5/tree (£6102)</t>
  </si>
  <si>
    <t>B.3 Woodland parkland planting based on low density wood pasture/parkland spacing plant 40 trees per ha (including tree, biodegradable guard, stake, mulching and planting costs) based on 0.89 ha of proposed parkland woodland</t>
  </si>
  <si>
    <t>nr </t>
  </si>
  <si>
    <t>Tree planting density allows for some failures – aiming for 25 trees per ha after 30 years.</t>
  </si>
  <si>
    <t>35 trees for 0.89ha price for range of sizes 2x £100, 9x £50 trees and 24 x whips at £2 - £698</t>
  </si>
  <si>
    <t>B.4 Scrub establishment. Allowing natural regeneration, based on 0.5 ha of proposed native scrub habitat to naturally regenerate around proposed woodland planting (Management accounted for in Management and Monitoring Costs)</t>
  </si>
  <si>
    <t>nr</t>
  </si>
  <si>
    <t xml:space="preserve">Natural succession likely to result in scrub dominated by blackthorn. Proposal for woodland planting above to provide more diversity than would naturally occur in the short-term through natural succession. </t>
  </si>
  <si>
    <t xml:space="preserve">B.5 0.7ha Orchard planting on grassland incl dense scrub removal, ground preparation (Remove rubbish (stones/cement blocks, till and seed with grassland mix), plant fruit trees at 5m spacing  (Tree pits with appropriate soil material). Contractor team for 1 x week plus machinery and plant costs. </t>
  </si>
  <si>
    <t>Does not allow for soil import but needs to be kept under review on preparation of orchard area</t>
  </si>
  <si>
    <t>Price £50 per tree inc planting based on mix of sizes of heritage stock trees. Allow 80 trees at even spacing (also incorporating remnant trees).</t>
  </si>
  <si>
    <t>Include additional labour cost for ground prep, machine and seeding/planting of trees £360/day x 4</t>
  </si>
  <si>
    <t>Prices per tree start at £21.95. Increase to average £50 per tree to include planting and range of sizes.</t>
  </si>
  <si>
    <t>Bare Root 1-2 year maidens start from £21.95, 3 to 5 year old half standards from £39.95 and 3-6 year plus standards from £49.95. </t>
  </si>
  <si>
    <t>Tap and seep hose costs £1000</t>
  </si>
  <si>
    <t xml:space="preserve">Partly covered by SANG Provision - allow 75% SANG and 30% BNG. </t>
  </si>
  <si>
    <t xml:space="preserve">B.6 Pond management/creation (remove sycamore/willow trees on northern side and create slope on northern side). Ecologist/Arboricultural consultant to agree tree removal. Contractor to remove trees and provide machine and operator for 2 no. days. </t>
  </si>
  <si>
    <t>Days</t>
  </si>
  <si>
    <t>Management of existing pond to provide shallow/sloping sides away from access area (to discourage dog access)</t>
  </si>
  <si>
    <t xml:space="preserve">B.7 Bracken management – cutting, rolling or flailing of bracken year 1. Cut/roll/flail bracken at least twice in the first year (in May/June and again in July/August) </t>
  </si>
  <si>
    <t>Note overlap with breeding bird season – pre treatment ECOW check required</t>
  </si>
  <si>
    <t>Machine and operator for 4 days.</t>
  </si>
  <si>
    <t xml:space="preserve">B.8 Overseeding with acid grassland mix bracken-treatment area (autumn) and acid grassland “hillock”. 0.52ha </t>
  </si>
  <si>
    <t>ha</t>
  </si>
  <si>
    <r>
      <t>To be carried out in autumn. May require breaking up/removal of bracken litter where not already removed following bracken management.</t>
    </r>
    <r>
      <rPr>
        <sz val="10"/>
        <color rgb="FF191919"/>
        <rFont val="Arial"/>
        <family val="2"/>
      </rPr>
      <t> </t>
    </r>
    <r>
      <rPr>
        <sz val="10"/>
        <rFont val="Arial"/>
        <family val="2"/>
      </rPr>
      <t xml:space="preserve">Seed suppliers to be reputable wildflower mix suppliers of UK provenance (e.g. Brightseeds or Heritage Seeds) 5200 sqm. Allow £2000 per ha for seed mix. </t>
    </r>
  </si>
  <si>
    <t>B.9 Overseeding acid grassland seed mix distribution – staff and machinery hire (where required -probably hand casting only)</t>
  </si>
  <si>
    <t>Day rate</t>
  </si>
  <si>
    <t>To be carried out in autumn. May require breaking up/removal of bracken litter where not already removed following bracken management.</t>
  </si>
  <si>
    <t>B10. High cut of grassland and remove arisings to field margins in valley bottom (suitable refuge for reptiles etc). Costs are Contractor Rate based on costs provided by GBC</t>
  </si>
  <si>
    <t xml:space="preserve">Costed for contract to be let out for cut-and-collect. Based on costs provided by GBC. This is the highest possible cost for delivery of this element of the management. Alternative option would be to buy and manage machinery using GBC staff. Costs over time of plan would be more than covered by costs allowed for cut-and-collect contract. </t>
  </si>
  <si>
    <t>B.11 Livestock GPS collars (secure) to support grazing regime (see management costs below). Costs for 25 collars, spares, chargers. (Year 1 cost)</t>
  </si>
  <si>
    <t xml:space="preserve">To avoid need for additional fencing (permanent or temporary) incl avoiding need for electric fencing on SANG. Subscription plus collar replacement. </t>
  </si>
  <si>
    <r>
      <t>B11a Livestock GPS collar – software subscription</t>
    </r>
    <r>
      <rPr>
        <sz val="10"/>
        <color rgb="FF191919"/>
        <rFont val="Arial"/>
        <family val="2"/>
      </rPr>
      <t> </t>
    </r>
    <r>
      <rPr>
        <sz val="10"/>
        <rFont val="Arial"/>
        <family val="2"/>
      </rPr>
      <t xml:space="preserve"> year 1 costs for 25 collars</t>
    </r>
  </si>
  <si>
    <t>Software needed to programme and control GPS collars</t>
  </si>
  <si>
    <t>B.12 Additional fencing to make eastern-most grassland fields stock-proof. £15/m including installation £70,000 for site - costs already allowed for SANG</t>
  </si>
  <si>
    <t>Already allowed for in SANG costs.</t>
  </si>
  <si>
    <t>B.13 Water troughs/bowser for water provision for stock in grazing areas</t>
  </si>
  <si>
    <t xml:space="preserve">Nr </t>
  </si>
  <si>
    <t>Item</t>
  </si>
  <si>
    <t>Included in SANG Costs</t>
  </si>
  <si>
    <t>B14. Grazing stock – conservation grazing – from mid summer through to winter/early spring.8/9/10/11/12 = 5 months = 20 weeks Assume max 25 animal per week  (Surrey Wildlife Trust Grazier Costs)</t>
  </si>
  <si>
    <t> £300</t>
  </si>
  <si>
    <t xml:space="preserve">It has been assumed on a conservative basis that these costs should be covered by BNG  because this is a charge for conservation grazing regimen which is not allowed for in the SANG management plan.  This is cost for first year. </t>
  </si>
  <si>
    <r>
      <t>B.15 Grassland Topsoil Strip trial area, 2 x (5m x5m) test area set up in calcareous grassland</t>
    </r>
    <r>
      <rPr>
        <sz val="10"/>
        <color rgb="FF191919"/>
        <rFont val="Arial"/>
        <family val="2"/>
      </rPr>
      <t> </t>
    </r>
    <r>
      <rPr>
        <sz val="10"/>
        <rFont val="Arial"/>
        <family val="2"/>
      </rPr>
      <t xml:space="preserve"> area (NW fields and NE fields). Staff and machinery Hire</t>
    </r>
  </si>
  <si>
    <t xml:space="preserve">Carry out prep in autumn prior to seeding (below) </t>
  </si>
  <si>
    <t>B16. Seeding of topsoil strip (2 x) test area. Seed costs and staff costs for hand-distribution (1 day).</t>
  </si>
  <si>
    <t>Assuming lowest amount of seed to purchase is 0.5kg (enough to cover 100sqm) @£40 plus day's labour for hand-casting in autumn. Seed suppliers to be reputable wildflower mix suppliers of UK provenance (e.g. Brightseeds or Heritage Seeds)</t>
  </si>
  <si>
    <t xml:space="preserve">B17. Rhododendron/Cherry Laurel control in Acid woodland </t>
  </si>
  <si>
    <t>Day</t>
  </si>
  <si>
    <t>In addition to limited clearance by volunteers for SANG</t>
  </si>
  <si>
    <t>B18. Japanese knotweed treatment - say rate incl herbicide and staff costs</t>
  </si>
  <si>
    <t xml:space="preserve">Covered by SANG costs </t>
  </si>
  <si>
    <t>B19. Lowland calc grassland “green lane” – rubbish removal and scrub bashing from lower quarter; cut back hedgerows. Contractor and machinery hire 6 days</t>
  </si>
  <si>
    <t>Assume 6 days @£550/day work to take place in winter (outside breeding season and bearing in mind dormouse presence).</t>
  </si>
  <si>
    <t>B20. Ecological Clerk of Works Support - as required - assume 7 days over first year</t>
  </si>
  <si>
    <t>TOTAL</t>
  </si>
  <si>
    <t>Total including contingency budget (10%)</t>
  </si>
  <si>
    <t xml:space="preserve">Habitat Creation and Enhancement </t>
  </si>
  <si>
    <t>Total per year</t>
  </si>
  <si>
    <t>Total for 30years</t>
  </si>
  <si>
    <t xml:space="preserve">C. Ongoing Management and Monitoring Costs - 30 years - all assumed to be BNG Costs </t>
  </si>
  <si>
    <t xml:space="preserve">All Costs additional to SANG. </t>
  </si>
  <si>
    <t>C.1 Grassland - High cut of grassland and remove arisings to field margins in valley bottom (suitable refuge for reptiles etc).</t>
  </si>
  <si>
    <t xml:space="preserve">Costed for contract to be let out for cut-and-collect c. 30% fields cut each year. Based on costs provided by GBC. This is the highest possible cost for delivery of this element of the management. Alternative option would be to buy and manage machinery using GBC staff. Costs over time of plan would be more than covered by costs allowed for cut-and-collect contract. Yearly allowance provided in this Plan as conservative basis but Adaptive management plan will review Monitoring results to confirm if need to stop mowing and move to grazing only regime. </t>
  </si>
  <si>
    <t>C.2 Ongoing maintenance of seep hose for Orchard up to first 10 years for orchard establishment (c.£150/yr); costs to replace hedgerow stock failures in first 5 years (assume up to 20% failure over 5 years) 20% of BNG hedgerow costs provided as total cost over 30 years.</t>
  </si>
  <si>
    <t xml:space="preserve">Costed as total over 30yrs (annual cost provided on that basis) but anticipated that total costs will be over first 5 years whilst orchard trees and hedgerow planting becomes established. </t>
  </si>
  <si>
    <t xml:space="preserve">C.2a Ongoing traditional management of orchard </t>
  </si>
  <si>
    <t>Accounted for in SANG costs.</t>
  </si>
  <si>
    <t>C.3 Livestock GIS collars x 25, spares and parts replaced every 5 years</t>
  </si>
  <si>
    <t xml:space="preserve">To avoid need for additional fencing (permanent or temporary) incl avoiding need for electric fencing on SANG. Subscription plus collar replacement. Cost for 25 collars spares and chargers = £7,317. Assume replacement every 5-7 years = 4 sets with total cost dvided over 30yrs. </t>
  </si>
  <si>
    <t>C.4 Livestock GIS collars subscription for 25 collars</t>
  </si>
  <si>
    <t>Software needed to programme and control GPS collars - annual cost £1225</t>
  </si>
  <si>
    <t>C.5 Grazing stock – conservation grazing – from mid summer through to winter/early spring.</t>
  </si>
  <si>
    <t>Grazing stock – conservation grazing – from mid summer through to winter/early spring.8/9/10/11/12 = 5 months = 20 weeks. Assume max 25 animal per week  (Surrey Wildlife Trust Grazier Costs). £6000/yr annual costs. It has been assumed on a conservative basis that these costs should be covered by BNG because this is a charge for conservation grazing regimen which is not allowed for in the SANG management plan.</t>
  </si>
  <si>
    <t>C.6 Water troughs/bowser for water provision for stock</t>
  </si>
  <si>
    <t>Included in SANG costs</t>
  </si>
  <si>
    <t xml:space="preserve">C.7 Signage (entrance and information), 1 number replaced every 8 years – biodiversity input to SANG information. </t>
  </si>
  <si>
    <t>N/A</t>
  </si>
  <si>
    <t xml:space="preserve">C.8 Selective felling of non-native species  - Estimated costs divided over the 30yrs. </t>
  </si>
  <si>
    <t>From acid woodland (SW area) and allow natural regen. Long-term approach</t>
  </si>
  <si>
    <t xml:space="preserve">C.9 Survey and monitoring costs – ecologist monitoring of woodland, hedges, woodpasture and grassland (Yrs 1, 3, 7, 12, 17, 22, 27). Seven survey and reporting incidences @ £5,500 each </t>
  </si>
  <si>
    <t xml:space="preserve">Assessment against Condition Assessment sheets in Metric 3.1 (or as compatible with future versions) and Common Standards Monitoring (JNCC) for relevant habitat types. 2x survey visits (spring for woodland, summer for hedgerows and grassland) followed by reporting drawing together and reporting on results from botanical assessment and soil analysis with regards progress against targets and any adaptation requirements for Management Plan. </t>
  </si>
  <si>
    <t xml:space="preserve">C.10 Monitoring costs - Soil parameters (years 3, 7, 12, 17, 22, 27) - 6 sessions. </t>
  </si>
  <si>
    <t>Assuming costs for soil sampling and lab costs - precautionary basis assuming will cover costs for site visit, lab costs and reporting, monitoring.</t>
  </si>
  <si>
    <r>
      <t xml:space="preserve">C.11 Bracken control – assume further rolling/flail/cut </t>
    </r>
    <r>
      <rPr>
        <sz val="10"/>
        <rFont val="Arial"/>
        <family val="2"/>
      </rPr>
      <t xml:space="preserve">at least once each year for the next ten years. £360/day for two days for </t>
    </r>
    <r>
      <rPr>
        <sz val="10"/>
        <color rgb="FF191919"/>
        <rFont val="Arial"/>
        <family val="2"/>
      </rPr>
      <t>machine operator and driver = £720/year</t>
    </r>
  </si>
  <si>
    <t>Bracken management – cutting, rolling or flailing of bracken once a year for 10 years. Cut/roll/flail bracken (in May/June). Costs divided over 30 years</t>
  </si>
  <si>
    <t xml:space="preserve">C.12 Contractors (scrub management) to clear around parkland trees to enable establishment . Once every 3 years </t>
  </si>
  <si>
    <t xml:space="preserve">Once every 3 years - 3 days@ £460/day = £1380 x 10 sessions = £13800. Costs divided over 30 years. </t>
  </si>
  <si>
    <t>C.13 Contractors (dangerous trees) - Nominal annual costs for tree management work</t>
  </si>
  <si>
    <t xml:space="preserve">Allowed for in SANG Costs </t>
  </si>
  <si>
    <t>C.14 Contractors (hedge management- trimming back to encourage dense rather than leggy growth) - rotational hedge management biannual/ 5 yearly cut. Top up woodbark mulch and check tree stakes to planted trees (annually for first 5 years)</t>
  </si>
  <si>
    <t xml:space="preserve">£5/m for flailing, Assume rotational management from year 5 of plan for cut of c. quarter of the 5.67km hedgerows (1482m of hedgerow flailed in winter (whilst dormice in hibernation and to avoid bird breeding season) every 2 years - equates to 741m hedgerow per year from year 5 (over 25 years) equates to 617.5m/year over 30 years). This is generous allowance to allow for mulching and tree stkake check given actual flailing requirements may not kick in until later in plan period, depending on growth of hedgerow planting completed in year 1 as part of set-up costs. </t>
  </si>
  <si>
    <t>C.15 Contractors (hedge laying) – rotational hedge management assume 100 m /year </t>
  </si>
  <si>
    <t>£23/m for very mature</t>
  </si>
  <si>
    <t xml:space="preserve">£15/m for 15-25 year old </t>
  </si>
  <si>
    <t xml:space="preserve">£12/m newer hedges; GBC advise to budget £18/m </t>
  </si>
  <si>
    <t>C.16 Ongoing scrub bashing/rubbish clearance of green lane calcareous grassland – 6 days once every 5 years. (x 6 sessions)</t>
  </si>
  <si>
    <t>Lowland calc grassland “green lane” – rubbish removal and scrub bashing from green lane to maintain grassland extent within lane.. Contractor and machinery hire 6 days per session @£550/day once every 5 years. £19,800 total cost over 30 years (6 sessions). Annual costs divided over 30 years.</t>
  </si>
  <si>
    <t>C.17 Fence maintenance costs (for grazing stock)</t>
  </si>
  <si>
    <t>Covered by SANG Management budget</t>
  </si>
  <si>
    <t>C.18 ECOW support assume average 5 days per year @£750/day</t>
  </si>
  <si>
    <t>day</t>
  </si>
  <si>
    <t>For ad hoc on-site support by ecologist (e.g. for support on bracken clearance etc)</t>
  </si>
  <si>
    <t>C.19 Staff time (GBC Officer time % of an officer including overheads, NI and pensions).</t>
  </si>
  <si>
    <t xml:space="preserve">Includes time for neighbour liaison and management of BNG delivery, including recording/involvement in off-setting discussions. Costs advised by GBC and assumes rest of GBC Officer time is covered by SANG. </t>
  </si>
  <si>
    <t>NB Bins, gates and other physical item costs including litter management</t>
  </si>
  <si>
    <t>Covered by SANG Management.</t>
  </si>
  <si>
    <t>Contingency Budget (10%)</t>
  </si>
  <si>
    <t xml:space="preserve">Inflation Allowance </t>
  </si>
  <si>
    <t>Guildford Borough Council's cost projection, taking account of inflation and anticipated income from investment is presented at Appendix D (Third and Fourth Tabs of this Excel Spreadsheet).</t>
  </si>
  <si>
    <t>GBC Funding Model Projections</t>
  </si>
  <si>
    <t>GREEN BOOK MODEL:</t>
  </si>
  <si>
    <t>Biodiversity Units (BU's) total available</t>
  </si>
  <si>
    <t>Minimum price per BU to cover costs</t>
  </si>
  <si>
    <t>Year</t>
  </si>
  <si>
    <t>Interest</t>
  </si>
  <si>
    <t>Endowment</t>
  </si>
  <si>
    <t>Budget</t>
  </si>
  <si>
    <t>Inflation</t>
  </si>
  <si>
    <t>3.5% interest</t>
  </si>
  <si>
    <t>Initial Year 1 cost: set up and maintenance</t>
  </si>
  <si>
    <t>Total 30 year costs no inflation</t>
  </si>
  <si>
    <t>Average annual budget based on costs</t>
  </si>
  <si>
    <t>Average annual year 2 with inflation</t>
  </si>
  <si>
    <t>Inflation (Green Book)</t>
  </si>
  <si>
    <t>Interest (Green Book)</t>
  </si>
  <si>
    <t>Total cost including inflation</t>
  </si>
  <si>
    <t>CONSERVATIVE MODEL:</t>
  </si>
  <si>
    <t>2.5% interest</t>
  </si>
  <si>
    <t>Inflation  10% initially</t>
  </si>
  <si>
    <t>Inflation (Green Book 2% and 10% initially)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</si>
</sst>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Red]\-&quot;£&quot;#,##0"/>
    <numFmt numFmtId="165" formatCode="&quot;£&quot;#,##0.00;[Red]\-&quot;£&quot;#,##0.00"/>
    <numFmt numFmtId="166" formatCode="_-&quot;£&quot;* #,##0.00_-;\-&quot;£&quot;* #,##0.00_-;_-&quot;£&quot;* &quot;-&quot;??_-;_-@_-"/>
    <numFmt numFmtId="167" formatCode="&quot;£&quot;#,##0.00"/>
    <numFmt numFmtId="168" formatCode="#,##0_ ;\-#,##0\ "/>
    <numFmt numFmtId="169" formatCode="#,##0.00_ ;\-#,##0.00\ "/>
  </numFmts>
  <fonts count="10">
    <font>
      <sz val="11"/>
      <color theme="1"/>
      <name val="Calibri"/>
      <family val="2"/>
      <scheme val="minor"/>
    </font>
    <font>
      <sz val="10"/>
      <color rgb="FF191919"/>
      <name val="Arial"/>
      <family val="2"/>
    </font>
    <font>
      <b/>
      <sz val="10"/>
      <color rgb="FF191919"/>
      <name val="Arial"/>
      <family val="2"/>
    </font>
    <font>
      <b/>
      <sz val="10"/>
      <name val="Arial"/>
      <family val="2"/>
    </font>
    <font>
      <sz val="10"/>
      <name val="Arial"/>
      <family val="2"/>
    </font>
    <font>
      <b/>
      <sz val="11"/>
      <color theme="1"/>
      <name val="Calibri"/>
      <family val="2"/>
      <scheme val="minor"/>
    </font>
    <font>
      <sz val="10"/>
      <color theme="1"/>
      <name val="Arial"/>
      <family val="2"/>
    </font>
    <font>
      <b/>
      <sz val="10"/>
      <color theme="1"/>
      <name val="Arial"/>
      <family val="2"/>
    </font>
    <font>
      <b/>
      <sz val="14"/>
      <color theme="1"/>
      <name val="Calibri"/>
      <family val="2"/>
      <scheme val="minor"/>
    </font>
    <font>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57">
    <xf numFmtId="0" fontId="0" fillId="0" borderId="0" xfId="0"/>
    <xf numFmtId="0" fontId="4" fillId="0" borderId="6" xfId="0" applyFont="1" applyBorder="1" applyAlignment="1">
      <alignment vertical="center" wrapText="1"/>
    </xf>
    <xf numFmtId="0" fontId="4" fillId="0" borderId="8" xfId="0" applyFont="1" applyBorder="1" applyAlignment="1">
      <alignment vertical="center" wrapText="1"/>
    </xf>
    <xf numFmtId="0" fontId="4" fillId="0" borderId="3" xfId="0" applyFont="1" applyBorder="1" applyAlignment="1">
      <alignment vertical="center" wrapText="1"/>
    </xf>
    <xf numFmtId="0" fontId="2" fillId="0" borderId="3" xfId="0" applyFont="1" applyBorder="1" applyAlignment="1">
      <alignment vertical="center" wrapText="1"/>
    </xf>
    <xf numFmtId="0" fontId="3" fillId="0" borderId="3" xfId="0" applyFont="1" applyBorder="1" applyAlignment="1">
      <alignment vertical="center" wrapText="1"/>
    </xf>
    <xf numFmtId="0" fontId="3" fillId="0" borderId="9" xfId="0" applyFont="1" applyBorder="1" applyAlignment="1">
      <alignment vertical="center" wrapText="1"/>
    </xf>
    <xf numFmtId="0" fontId="3" fillId="0" borderId="4" xfId="0" applyFont="1" applyBorder="1" applyAlignment="1">
      <alignment vertical="center" wrapText="1"/>
    </xf>
    <xf numFmtId="0" fontId="4" fillId="0" borderId="4" xfId="0" applyFont="1" applyBorder="1" applyAlignment="1">
      <alignment vertical="center" wrapText="1"/>
    </xf>
    <xf numFmtId="0" fontId="4" fillId="0" borderId="6" xfId="0" applyFont="1" applyBorder="1" applyAlignment="1">
      <alignment horizontal="center" vertical="center" wrapText="1"/>
    </xf>
    <xf numFmtId="0" fontId="1" fillId="0" borderId="6" xfId="0" applyFont="1" applyBorder="1" applyAlignment="1">
      <alignment horizontal="center" vertical="center" wrapText="1"/>
    </xf>
    <xf numFmtId="164" fontId="1" fillId="0" borderId="6"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4" fillId="0" borderId="4" xfId="0" applyFont="1" applyBorder="1" applyAlignment="1">
      <alignment horizontal="center" vertical="center" wrapText="1"/>
    </xf>
    <xf numFmtId="0" fontId="1" fillId="0" borderId="8" xfId="0" applyFont="1" applyBorder="1" applyAlignment="1">
      <alignment horizontal="center" vertical="center" wrapText="1"/>
    </xf>
    <xf numFmtId="0" fontId="4" fillId="0" borderId="1" xfId="0" applyFont="1" applyBorder="1" applyAlignment="1">
      <alignment vertical="center" wrapText="1"/>
    </xf>
    <xf numFmtId="0" fontId="1"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6" fillId="0" borderId="0" xfId="0" applyFont="1"/>
    <xf numFmtId="0" fontId="6" fillId="0" borderId="0" xfId="0" applyFont="1" applyAlignment="1">
      <alignment horizontal="center"/>
    </xf>
    <xf numFmtId="0" fontId="3" fillId="0" borderId="1" xfId="0" applyFont="1" applyBorder="1" applyAlignment="1">
      <alignment vertical="center" wrapText="1"/>
    </xf>
    <xf numFmtId="0" fontId="1" fillId="0" borderId="3" xfId="0" applyFont="1" applyBorder="1" applyAlignment="1">
      <alignment vertical="center" wrapText="1"/>
    </xf>
    <xf numFmtId="0" fontId="1" fillId="0" borderId="7" xfId="0" applyFont="1" applyBorder="1" applyAlignment="1">
      <alignment vertical="center" wrapText="1"/>
    </xf>
    <xf numFmtId="0" fontId="4" fillId="0" borderId="7" xfId="0" applyFont="1" applyBorder="1" applyAlignment="1">
      <alignment vertical="center" wrapText="1"/>
    </xf>
    <xf numFmtId="167" fontId="6" fillId="0" borderId="0" xfId="0" applyNumberFormat="1" applyFont="1" applyAlignment="1">
      <alignment horizontal="center"/>
    </xf>
    <xf numFmtId="167" fontId="3" fillId="0" borderId="10" xfId="0" applyNumberFormat="1" applyFont="1" applyBorder="1" applyAlignment="1">
      <alignment vertical="center" wrapText="1"/>
    </xf>
    <xf numFmtId="167" fontId="3" fillId="0" borderId="4" xfId="0" applyNumberFormat="1" applyFont="1" applyBorder="1" applyAlignment="1">
      <alignment horizontal="center" vertical="center" wrapText="1"/>
    </xf>
    <xf numFmtId="167" fontId="1" fillId="0" borderId="2" xfId="0" applyNumberFormat="1" applyFont="1" applyBorder="1" applyAlignment="1">
      <alignment horizontal="center" vertical="center" wrapText="1"/>
    </xf>
    <xf numFmtId="167" fontId="1" fillId="0" borderId="7" xfId="0" applyNumberFormat="1" applyFont="1" applyBorder="1" applyAlignment="1">
      <alignment horizontal="center" vertical="center" wrapText="1"/>
    </xf>
    <xf numFmtId="167" fontId="1" fillId="0" borderId="3" xfId="0" applyNumberFormat="1" applyFont="1" applyBorder="1" applyAlignment="1">
      <alignment horizontal="center" vertical="center" wrapText="1"/>
    </xf>
    <xf numFmtId="167" fontId="4" fillId="0" borderId="4" xfId="0" applyNumberFormat="1" applyFont="1" applyBorder="1" applyAlignment="1">
      <alignment horizontal="center" vertical="center" wrapText="1"/>
    </xf>
    <xf numFmtId="167" fontId="4" fillId="0" borderId="6" xfId="0" applyNumberFormat="1" applyFont="1" applyBorder="1" applyAlignment="1">
      <alignment horizontal="center" vertical="center" wrapText="1"/>
    </xf>
    <xf numFmtId="167" fontId="4" fillId="0" borderId="8" xfId="0" applyNumberFormat="1" applyFont="1" applyBorder="1" applyAlignment="1">
      <alignment horizontal="center" vertical="center" wrapText="1"/>
    </xf>
    <xf numFmtId="167" fontId="4" fillId="0" borderId="2" xfId="0" applyNumberFormat="1" applyFont="1" applyBorder="1" applyAlignment="1">
      <alignment horizontal="center" vertical="center" wrapText="1"/>
    </xf>
    <xf numFmtId="167" fontId="4" fillId="0" borderId="3" xfId="0" applyNumberFormat="1" applyFont="1" applyBorder="1" applyAlignment="1">
      <alignment horizontal="center" vertical="center" wrapText="1"/>
    </xf>
    <xf numFmtId="167" fontId="1" fillId="0" borderId="6" xfId="0" applyNumberFormat="1" applyFont="1" applyBorder="1" applyAlignment="1">
      <alignment horizontal="center" vertical="center" wrapText="1"/>
    </xf>
    <xf numFmtId="167" fontId="3" fillId="0" borderId="9" xfId="0" applyNumberFormat="1" applyFont="1" applyBorder="1" applyAlignment="1">
      <alignment vertical="center" wrapText="1"/>
    </xf>
    <xf numFmtId="167" fontId="1" fillId="0" borderId="8" xfId="0" applyNumberFormat="1" applyFont="1" applyBorder="1" applyAlignment="1">
      <alignment horizontal="center" vertical="center" wrapText="1"/>
    </xf>
    <xf numFmtId="167" fontId="1" fillId="0" borderId="4" xfId="0" applyNumberFormat="1" applyFont="1" applyBorder="1" applyAlignment="1">
      <alignment horizontal="center" vertical="center" wrapText="1"/>
    </xf>
    <xf numFmtId="167" fontId="4" fillId="0" borderId="0" xfId="0" applyNumberFormat="1" applyFont="1" applyAlignment="1">
      <alignment horizontal="center" vertical="center" wrapText="1"/>
    </xf>
    <xf numFmtId="167" fontId="4" fillId="0" borderId="15" xfId="0" applyNumberFormat="1" applyFont="1" applyBorder="1" applyAlignment="1">
      <alignment horizontal="center" vertical="center" wrapText="1"/>
    </xf>
    <xf numFmtId="0" fontId="4" fillId="0" borderId="16" xfId="0" applyFont="1" applyBorder="1" applyAlignment="1">
      <alignment vertical="center" wrapText="1"/>
    </xf>
    <xf numFmtId="0" fontId="4" fillId="0" borderId="16" xfId="0" applyFont="1" applyBorder="1" applyAlignment="1">
      <alignment horizontal="lef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167" fontId="4" fillId="0" borderId="11" xfId="0" applyNumberFormat="1" applyFont="1" applyBorder="1" applyAlignment="1">
      <alignment horizontal="center" vertical="center" wrapText="1"/>
    </xf>
    <xf numFmtId="167" fontId="4" fillId="0" borderId="7" xfId="0" applyNumberFormat="1" applyFont="1" applyBorder="1" applyAlignment="1">
      <alignment horizontal="center" vertical="center" wrapText="1"/>
    </xf>
    <xf numFmtId="167" fontId="4" fillId="0" borderId="12" xfId="0" applyNumberFormat="1" applyFont="1" applyBorder="1" applyAlignment="1">
      <alignment horizontal="center" vertical="center" wrapText="1"/>
    </xf>
    <xf numFmtId="0" fontId="6" fillId="0" borderId="0" xfId="0" applyFont="1" applyAlignment="1">
      <alignment wrapText="1"/>
    </xf>
    <xf numFmtId="0" fontId="6" fillId="0" borderId="18" xfId="0" applyFont="1" applyBorder="1" applyAlignment="1">
      <alignment wrapText="1"/>
    </xf>
    <xf numFmtId="0" fontId="7" fillId="0" borderId="0" xfId="0" applyFont="1"/>
    <xf numFmtId="0" fontId="7" fillId="0" borderId="0" xfId="0" applyFont="1" applyAlignment="1">
      <alignment horizontal="center"/>
    </xf>
    <xf numFmtId="167" fontId="7" fillId="0" borderId="0" xfId="0" applyNumberFormat="1" applyFont="1" applyAlignment="1">
      <alignment horizontal="center"/>
    </xf>
    <xf numFmtId="0" fontId="7" fillId="0" borderId="0" xfId="0" applyFont="1" applyAlignment="1">
      <alignment wrapText="1"/>
    </xf>
    <xf numFmtId="0" fontId="5" fillId="0" borderId="0" xfId="0" applyFont="1"/>
    <xf numFmtId="0" fontId="1" fillId="0" borderId="0" xfId="0" applyFont="1" applyAlignment="1">
      <alignment vertical="center"/>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167" fontId="3" fillId="0" borderId="5" xfId="0" applyNumberFormat="1" applyFont="1" applyBorder="1" applyAlignment="1">
      <alignment horizontal="left" vertical="center" wrapText="1"/>
    </xf>
    <xf numFmtId="167" fontId="4" fillId="2" borderId="5"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0" fillId="2" borderId="0" xfId="0" applyFill="1"/>
    <xf numFmtId="167" fontId="4" fillId="2" borderId="8" xfId="0" applyNumberFormat="1" applyFont="1" applyFill="1" applyBorder="1" applyAlignment="1">
      <alignment horizontal="center" vertical="center" wrapText="1"/>
    </xf>
    <xf numFmtId="0" fontId="4" fillId="2" borderId="8" xfId="0" applyFont="1" applyFill="1" applyBorder="1" applyAlignment="1">
      <alignment vertical="center" wrapText="1"/>
    </xf>
    <xf numFmtId="167" fontId="4" fillId="2" borderId="6" xfId="0" applyNumberFormat="1" applyFont="1" applyFill="1" applyBorder="1" applyAlignment="1">
      <alignment horizontal="center" vertical="center" wrapText="1"/>
    </xf>
    <xf numFmtId="0" fontId="4" fillId="2" borderId="6" xfId="0" applyFont="1" applyFill="1" applyBorder="1" applyAlignment="1">
      <alignment vertical="center" wrapText="1"/>
    </xf>
    <xf numFmtId="0" fontId="1" fillId="0" borderId="8" xfId="0" applyFont="1" applyBorder="1" applyAlignment="1">
      <alignment vertical="center" wrapText="1"/>
    </xf>
    <xf numFmtId="0" fontId="4" fillId="3" borderId="6" xfId="0" applyFont="1" applyFill="1" applyBorder="1" applyAlignment="1">
      <alignment vertical="center" wrapText="1"/>
    </xf>
    <xf numFmtId="0" fontId="1" fillId="3" borderId="6" xfId="0" applyFont="1" applyFill="1" applyBorder="1" applyAlignment="1">
      <alignment horizontal="center" vertical="center" wrapText="1"/>
    </xf>
    <xf numFmtId="167" fontId="1" fillId="3" borderId="6" xfId="0" applyNumberFormat="1" applyFont="1" applyFill="1" applyBorder="1" applyAlignment="1">
      <alignment horizontal="center" vertical="center" wrapText="1"/>
    </xf>
    <xf numFmtId="0" fontId="4" fillId="3" borderId="3" xfId="0" applyFont="1" applyFill="1" applyBorder="1" applyAlignment="1">
      <alignment vertical="center" wrapText="1"/>
    </xf>
    <xf numFmtId="0" fontId="2" fillId="0" borderId="2" xfId="0" applyFont="1" applyBorder="1" applyAlignment="1">
      <alignment vertical="center" wrapText="1"/>
    </xf>
    <xf numFmtId="0" fontId="2" fillId="0" borderId="5" xfId="0" applyFont="1" applyBorder="1" applyAlignment="1">
      <alignment horizontal="center" vertical="center" wrapText="1"/>
    </xf>
    <xf numFmtId="167" fontId="2" fillId="0" borderId="5" xfId="0" applyNumberFormat="1" applyFont="1" applyBorder="1" applyAlignment="1">
      <alignment horizontal="center" vertical="center" wrapText="1"/>
    </xf>
    <xf numFmtId="0" fontId="2" fillId="0" borderId="5" xfId="0" applyFont="1" applyBorder="1" applyAlignment="1">
      <alignment vertical="center" wrapText="1"/>
    </xf>
    <xf numFmtId="0" fontId="6" fillId="0" borderId="20" xfId="0" applyFont="1" applyBorder="1"/>
    <xf numFmtId="0" fontId="4" fillId="0" borderId="21" xfId="0" applyFont="1" applyBorder="1" applyAlignment="1">
      <alignment horizontal="center" vertical="center" wrapText="1"/>
    </xf>
    <xf numFmtId="167" fontId="6" fillId="0" borderId="21" xfId="0" applyNumberFormat="1" applyFont="1" applyBorder="1" applyAlignment="1">
      <alignment horizontal="center"/>
    </xf>
    <xf numFmtId="0" fontId="4" fillId="0" borderId="22" xfId="0" applyFont="1" applyBorder="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9" fontId="6" fillId="0" borderId="0" xfId="0" applyNumberFormat="1" applyFont="1"/>
    <xf numFmtId="0" fontId="0" fillId="0" borderId="0" xfId="0" applyAlignment="1">
      <alignment wrapText="1"/>
    </xf>
    <xf numFmtId="0" fontId="5" fillId="0" borderId="0" xfId="0" applyFont="1" applyAlignment="1">
      <alignment wrapText="1"/>
    </xf>
    <xf numFmtId="167" fontId="6" fillId="0" borderId="0" xfId="0" applyNumberFormat="1" applyFont="1"/>
    <xf numFmtId="167" fontId="0" fillId="0" borderId="0" xfId="0" applyNumberFormat="1"/>
    <xf numFmtId="167" fontId="6" fillId="0" borderId="0" xfId="0" applyNumberFormat="1" applyFont="1" applyAlignment="1">
      <alignment wrapText="1"/>
    </xf>
    <xf numFmtId="0" fontId="2" fillId="0" borderId="1" xfId="0" applyFont="1" applyBorder="1" applyAlignment="1">
      <alignment vertical="center" wrapText="1"/>
    </xf>
    <xf numFmtId="2" fontId="6" fillId="0" borderId="0" xfId="0" applyNumberFormat="1" applyFont="1" applyAlignment="1">
      <alignment horizontal="center"/>
    </xf>
    <xf numFmtId="167" fontId="4" fillId="0" borderId="5" xfId="0" applyNumberFormat="1" applyFont="1" applyBorder="1" applyAlignment="1">
      <alignment horizontal="center" vertical="center" wrapText="1"/>
    </xf>
    <xf numFmtId="0" fontId="4" fillId="0" borderId="5" xfId="0" applyFont="1" applyBorder="1" applyAlignment="1">
      <alignment vertical="center" wrapText="1"/>
    </xf>
    <xf numFmtId="0" fontId="3" fillId="0" borderId="6" xfId="0" applyFont="1" applyBorder="1" applyAlignment="1">
      <alignment horizontal="center" vertical="center" wrapText="1"/>
    </xf>
    <xf numFmtId="0" fontId="7" fillId="0" borderId="1" xfId="0" applyFont="1" applyBorder="1" applyAlignment="1">
      <alignment horizontal="center" wrapText="1"/>
    </xf>
    <xf numFmtId="0" fontId="7" fillId="0" borderId="1" xfId="0" applyFont="1" applyBorder="1" applyAlignment="1">
      <alignment horizontal="center"/>
    </xf>
    <xf numFmtId="165" fontId="7" fillId="0" borderId="4" xfId="0" applyNumberFormat="1" applyFont="1" applyBorder="1" applyAlignment="1">
      <alignment horizontal="center"/>
    </xf>
    <xf numFmtId="166" fontId="0" fillId="0" borderId="0" xfId="0" applyNumberFormat="1"/>
    <xf numFmtId="168" fontId="0" fillId="0" borderId="0" xfId="0" applyNumberFormat="1"/>
    <xf numFmtId="166" fontId="0" fillId="4" borderId="0" xfId="0" applyNumberFormat="1" applyFill="1"/>
    <xf numFmtId="168" fontId="0" fillId="4" borderId="0" xfId="0" applyNumberFormat="1" applyFill="1"/>
    <xf numFmtId="9" fontId="0" fillId="4" borderId="0" xfId="0" applyNumberFormat="1" applyFill="1"/>
    <xf numFmtId="10" fontId="0" fillId="0" borderId="0" xfId="0" applyNumberFormat="1"/>
    <xf numFmtId="166" fontId="0" fillId="0" borderId="0" xfId="0" applyNumberFormat="1" applyAlignment="1">
      <alignment horizontal="right"/>
    </xf>
    <xf numFmtId="9" fontId="0" fillId="0" borderId="0" xfId="0" applyNumberFormat="1"/>
    <xf numFmtId="168" fontId="0" fillId="4" borderId="0" xfId="0" applyNumberFormat="1" applyFill="1" applyAlignment="1">
      <alignment horizontal="right"/>
    </xf>
    <xf numFmtId="166" fontId="0" fillId="5" borderId="0" xfId="0" applyNumberFormat="1" applyFill="1"/>
    <xf numFmtId="166" fontId="5" fillId="0" borderId="0" xfId="0" applyNumberFormat="1" applyFont="1"/>
    <xf numFmtId="169" fontId="0" fillId="0" borderId="0" xfId="0" applyNumberFormat="1" applyAlignment="1">
      <alignment horizontal="left"/>
    </xf>
    <xf numFmtId="168" fontId="0" fillId="0" borderId="0" xfId="0" applyNumberFormat="1" applyAlignment="1">
      <alignment horizontal="right"/>
    </xf>
    <xf numFmtId="166" fontId="8" fillId="0" borderId="0" xfId="0" applyNumberFormat="1" applyFont="1"/>
    <xf numFmtId="166" fontId="0" fillId="6" borderId="0" xfId="0" applyNumberFormat="1" applyFill="1"/>
    <xf numFmtId="168" fontId="0" fillId="6" borderId="0" xfId="0" applyNumberFormat="1" applyFill="1"/>
    <xf numFmtId="9" fontId="0" fillId="6" borderId="0" xfId="0" applyNumberFormat="1" applyFill="1"/>
    <xf numFmtId="168" fontId="0" fillId="6" borderId="0" xfId="0" applyNumberFormat="1" applyFill="1" applyAlignment="1">
      <alignment horizontal="right"/>
    </xf>
    <xf numFmtId="166" fontId="9" fillId="0" borderId="0" xfId="0" applyNumberFormat="1" applyFont="1"/>
    <xf numFmtId="168" fontId="8" fillId="0" borderId="0" xfId="0" applyNumberFormat="1" applyFont="1"/>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4" fontId="4" fillId="0" borderId="2" xfId="0" applyNumberFormat="1" applyFont="1" applyBorder="1" applyAlignment="1">
      <alignment horizontal="center" vertical="center" wrapText="1"/>
    </xf>
    <xf numFmtId="167" fontId="4" fillId="0" borderId="2" xfId="0" applyNumberFormat="1" applyFont="1" applyBorder="1" applyAlignment="1">
      <alignment horizontal="center" vertical="center" wrapText="1"/>
    </xf>
    <xf numFmtId="167" fontId="4" fillId="0" borderId="3"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167" fontId="1" fillId="0" borderId="2" xfId="0" applyNumberFormat="1" applyFont="1" applyBorder="1" applyAlignment="1">
      <alignment horizontal="center" vertical="center" wrapText="1"/>
    </xf>
    <xf numFmtId="167" fontId="1" fillId="0" borderId="3" xfId="0" applyNumberFormat="1" applyFont="1" applyBorder="1" applyAlignment="1">
      <alignment horizontal="center" vertical="center" wrapText="1"/>
    </xf>
    <xf numFmtId="0" fontId="4" fillId="0" borderId="19" xfId="0" applyFont="1" applyBorder="1" applyAlignment="1">
      <alignment vertical="center" wrapText="1"/>
    </xf>
    <xf numFmtId="0" fontId="4" fillId="0" borderId="18" xfId="0" applyFont="1" applyBorder="1" applyAlignment="1">
      <alignment vertical="center" wrapText="1"/>
    </xf>
    <xf numFmtId="167" fontId="4" fillId="0" borderId="13" xfId="0" applyNumberFormat="1" applyFont="1" applyBorder="1" applyAlignment="1">
      <alignment horizontal="center" vertical="center" wrapText="1"/>
    </xf>
    <xf numFmtId="167" fontId="4" fillId="0" borderId="14" xfId="0" applyNumberFormat="1" applyFont="1" applyBorder="1" applyAlignment="1">
      <alignment horizontal="center" vertical="center" wrapText="1"/>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3" xfId="0" applyFont="1" applyBorder="1" applyAlignment="1">
      <alignment vertical="center" wrapText="1"/>
    </xf>
    <xf numFmtId="0" fontId="1" fillId="0" borderId="7" xfId="0" applyFont="1" applyBorder="1" applyAlignment="1">
      <alignment horizontal="center" vertical="center" wrapText="1"/>
    </xf>
    <xf numFmtId="167" fontId="1" fillId="0" borderId="7" xfId="0" applyNumberFormat="1" applyFont="1" applyBorder="1" applyAlignment="1">
      <alignment horizontal="center" vertical="center" wrapText="1"/>
    </xf>
    <xf numFmtId="167" fontId="4" fillId="0" borderId="7" xfId="0" applyNumberFormat="1" applyFont="1" applyBorder="1" applyAlignment="1">
      <alignment horizontal="center" vertical="center" wrapText="1"/>
    </xf>
    <xf numFmtId="0" fontId="1" fillId="0" borderId="9" xfId="0" applyFont="1" applyBorder="1" applyAlignment="1">
      <alignment vertical="center" wrapText="1"/>
    </xf>
    <xf numFmtId="0" fontId="1" fillId="0" borderId="11" xfId="0" applyFont="1" applyBorder="1" applyAlignment="1">
      <alignment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164" fontId="1" fillId="0" borderId="9" xfId="0" applyNumberFormat="1" applyFont="1" applyBorder="1" applyAlignment="1">
      <alignment horizontal="center" vertical="center" wrapText="1"/>
    </xf>
    <xf numFmtId="167" fontId="1" fillId="0" borderId="9" xfId="0" applyNumberFormat="1" applyFont="1" applyBorder="1" applyAlignment="1">
      <alignment horizontal="center" vertical="center" wrapText="1"/>
    </xf>
    <xf numFmtId="167" fontId="1" fillId="0" borderId="11" xfId="0" applyNumberFormat="1" applyFont="1" applyBorder="1" applyAlignment="1">
      <alignment horizontal="center" vertical="center" wrapText="1"/>
    </xf>
    <xf numFmtId="0" fontId="4" fillId="0" borderId="7" xfId="0" applyFont="1" applyBorder="1" applyAlignment="1">
      <alignment vertical="center" wrapText="1"/>
    </xf>
    <xf numFmtId="0" fontId="1" fillId="2" borderId="2" xfId="0" applyFont="1" applyFill="1" applyBorder="1" applyAlignment="1">
      <alignment vertical="center" wrapText="1"/>
    </xf>
    <xf numFmtId="0" fontId="1" fillId="2" borderId="7" xfId="0" applyFont="1" applyFill="1" applyBorder="1" applyAlignment="1">
      <alignment vertical="center" wrapText="1"/>
    </xf>
    <xf numFmtId="0" fontId="1" fillId="2" borderId="3" xfId="0" applyFont="1" applyFill="1" applyBorder="1" applyAlignment="1">
      <alignment vertical="center"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167" fontId="4" fillId="2" borderId="2" xfId="0" applyNumberFormat="1" applyFont="1" applyFill="1" applyBorder="1" applyAlignment="1">
      <alignment horizontal="center" vertical="center" wrapText="1"/>
    </xf>
    <xf numFmtId="167" fontId="4" fillId="2" borderId="7" xfId="0" applyNumberFormat="1" applyFont="1" applyFill="1" applyBorder="1" applyAlignment="1">
      <alignment horizontal="center" vertical="center" wrapText="1"/>
    </xf>
    <xf numFmtId="167" fontId="4" fillId="2" borderId="3"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AC452-0127-4B55-A141-BF7A3A2B89D6}">
  <dimension ref="A1:H43"/>
  <sheetViews>
    <sheetView topLeftCell="A28" zoomScale="85" zoomScaleNormal="85" workbookViewId="0">
      <selection activeCell="E10" sqref="E10"/>
    </sheetView>
  </sheetViews>
  <sheetFormatPr defaultRowHeight="14.45"/>
  <cols>
    <col min="1" max="1" width="56.28515625" style="20" customWidth="1"/>
    <col min="2" max="2" width="11.42578125" style="21" customWidth="1"/>
    <col min="3" max="3" width="8.7109375" style="21"/>
    <col min="4" max="4" width="12.85546875" style="21" customWidth="1"/>
    <col min="5" max="5" width="19.5703125" style="26" customWidth="1"/>
    <col min="6" max="7" width="31.7109375" style="26" customWidth="1"/>
    <col min="8" max="8" width="47.42578125" style="50" customWidth="1"/>
    <col min="9" max="9" width="17.42578125" customWidth="1"/>
  </cols>
  <sheetData>
    <row r="1" spans="1:8" s="56" customFormat="1" ht="15" thickBot="1">
      <c r="A1" s="52" t="s">
        <v>0</v>
      </c>
      <c r="B1" s="53"/>
      <c r="C1" s="53"/>
      <c r="D1" s="53"/>
      <c r="E1" s="54"/>
      <c r="F1" s="54"/>
      <c r="G1" s="54"/>
      <c r="H1" s="55"/>
    </row>
    <row r="2" spans="1:8" ht="39.6" thickBot="1">
      <c r="A2" s="6" t="s">
        <v>1</v>
      </c>
      <c r="B2" s="6" t="s">
        <v>2</v>
      </c>
      <c r="C2" s="6" t="s">
        <v>3</v>
      </c>
      <c r="D2" s="6" t="s">
        <v>4</v>
      </c>
      <c r="E2" s="38" t="s">
        <v>5</v>
      </c>
      <c r="F2" s="27" t="s">
        <v>6</v>
      </c>
      <c r="G2" s="27" t="s">
        <v>7</v>
      </c>
      <c r="H2" s="6" t="s">
        <v>8</v>
      </c>
    </row>
    <row r="3" spans="1:8" ht="15" thickBot="1">
      <c r="A3" s="22" t="s">
        <v>9</v>
      </c>
      <c r="B3" s="13"/>
      <c r="C3" s="13"/>
      <c r="D3" s="13"/>
      <c r="E3" s="28"/>
      <c r="F3" s="28"/>
      <c r="G3" s="28"/>
      <c r="H3" s="7"/>
    </row>
    <row r="4" spans="1:8">
      <c r="A4" s="117" t="s">
        <v>10</v>
      </c>
      <c r="B4" s="124" t="s">
        <v>11</v>
      </c>
      <c r="C4" s="124">
        <v>1</v>
      </c>
      <c r="D4" s="126">
        <v>3500</v>
      </c>
      <c r="E4" s="128">
        <f>SUM(C4*D4)</f>
        <v>3500</v>
      </c>
      <c r="F4" s="128">
        <v>2500</v>
      </c>
      <c r="G4" s="29"/>
      <c r="H4" s="134" t="s">
        <v>12</v>
      </c>
    </row>
    <row r="5" spans="1:8">
      <c r="A5" s="147"/>
      <c r="B5" s="137"/>
      <c r="C5" s="137"/>
      <c r="D5" s="137"/>
      <c r="E5" s="138"/>
      <c r="F5" s="138"/>
      <c r="G5" s="30">
        <v>1000</v>
      </c>
      <c r="H5" s="135"/>
    </row>
    <row r="6" spans="1:8" ht="15" thickBot="1">
      <c r="A6" s="118"/>
      <c r="B6" s="125"/>
      <c r="C6" s="125"/>
      <c r="D6" s="125"/>
      <c r="E6" s="129"/>
      <c r="F6" s="129"/>
      <c r="G6" s="31"/>
      <c r="H6" s="136"/>
    </row>
    <row r="7" spans="1:8" ht="33" customHeight="1" thickBot="1">
      <c r="A7" s="22" t="s">
        <v>13</v>
      </c>
      <c r="B7" s="14"/>
      <c r="C7" s="14"/>
      <c r="D7" s="14"/>
      <c r="E7" s="32"/>
      <c r="F7" s="32"/>
      <c r="G7" s="32"/>
      <c r="H7" s="8"/>
    </row>
    <row r="8" spans="1:8" ht="24.95">
      <c r="A8" s="134" t="s">
        <v>14</v>
      </c>
      <c r="B8" s="119" t="s">
        <v>15</v>
      </c>
      <c r="C8" s="124">
        <v>130</v>
      </c>
      <c r="D8" s="126">
        <v>36</v>
      </c>
      <c r="E8" s="128">
        <f>SUM(C8*D8)</f>
        <v>4680</v>
      </c>
      <c r="F8" s="122">
        <v>1404</v>
      </c>
      <c r="G8" s="91">
        <v>3276</v>
      </c>
      <c r="H8" s="92" t="s">
        <v>16</v>
      </c>
    </row>
    <row r="9" spans="1:8" ht="36.950000000000003" customHeight="1" thickBot="1">
      <c r="A9" s="136"/>
      <c r="B9" s="120"/>
      <c r="C9" s="125"/>
      <c r="D9" s="127"/>
      <c r="E9" s="129"/>
      <c r="F9" s="123"/>
      <c r="G9" s="33"/>
      <c r="H9" s="1" t="s">
        <v>17</v>
      </c>
    </row>
    <row r="10" spans="1:8" ht="85.5" customHeight="1" thickBot="1">
      <c r="A10" s="23" t="s">
        <v>18</v>
      </c>
      <c r="B10" s="9" t="s">
        <v>15</v>
      </c>
      <c r="C10" s="10">
        <v>3630</v>
      </c>
      <c r="D10" s="11">
        <v>37.5</v>
      </c>
      <c r="E10" s="37">
        <v>137940</v>
      </c>
      <c r="F10" s="33">
        <v>41382</v>
      </c>
      <c r="G10" s="33">
        <v>96558</v>
      </c>
      <c r="H10" s="1" t="s">
        <v>19</v>
      </c>
    </row>
    <row r="11" spans="1:8" ht="24.95">
      <c r="A11" s="134" t="s">
        <v>20</v>
      </c>
      <c r="B11" s="124" t="s">
        <v>21</v>
      </c>
      <c r="C11" s="124">
        <v>1</v>
      </c>
      <c r="D11" s="126">
        <v>698</v>
      </c>
      <c r="E11" s="128">
        <v>698</v>
      </c>
      <c r="F11" s="122">
        <v>0</v>
      </c>
      <c r="G11" s="34"/>
      <c r="H11" s="2" t="s">
        <v>22</v>
      </c>
    </row>
    <row r="12" spans="1:8">
      <c r="A12" s="135"/>
      <c r="B12" s="137"/>
      <c r="C12" s="137"/>
      <c r="D12" s="137"/>
      <c r="E12" s="138"/>
      <c r="F12" s="139"/>
      <c r="G12" s="34">
        <v>698</v>
      </c>
      <c r="H12" s="2"/>
    </row>
    <row r="13" spans="1:8" ht="42.95" customHeight="1" thickBot="1">
      <c r="A13" s="136"/>
      <c r="B13" s="125"/>
      <c r="C13" s="125"/>
      <c r="D13" s="125"/>
      <c r="E13" s="129"/>
      <c r="F13" s="123"/>
      <c r="G13" s="34"/>
      <c r="H13" s="1" t="s">
        <v>23</v>
      </c>
    </row>
    <row r="14" spans="1:8" ht="63.6" customHeight="1" thickBot="1">
      <c r="A14" s="24" t="s">
        <v>24</v>
      </c>
      <c r="B14" s="15" t="s">
        <v>25</v>
      </c>
      <c r="C14" s="15">
        <v>0</v>
      </c>
      <c r="D14" s="15">
        <v>0</v>
      </c>
      <c r="E14" s="39">
        <v>0</v>
      </c>
      <c r="F14" s="41">
        <v>0</v>
      </c>
      <c r="G14" s="35">
        <v>0</v>
      </c>
      <c r="H14" s="2" t="s">
        <v>26</v>
      </c>
    </row>
    <row r="15" spans="1:8" ht="35.1" customHeight="1">
      <c r="A15" s="140" t="s">
        <v>27</v>
      </c>
      <c r="B15" s="142" t="s">
        <v>11</v>
      </c>
      <c r="C15" s="142">
        <v>1</v>
      </c>
      <c r="D15" s="144">
        <v>6440</v>
      </c>
      <c r="E15" s="145">
        <v>6440</v>
      </c>
      <c r="F15" s="132">
        <v>4830</v>
      </c>
      <c r="G15" s="47"/>
      <c r="H15" s="43" t="s">
        <v>28</v>
      </c>
    </row>
    <row r="16" spans="1:8" ht="42" customHeight="1">
      <c r="A16" s="141"/>
      <c r="B16" s="143"/>
      <c r="C16" s="143"/>
      <c r="D16" s="143"/>
      <c r="E16" s="146"/>
      <c r="F16" s="133"/>
      <c r="G16" s="47"/>
      <c r="H16" s="43" t="s">
        <v>29</v>
      </c>
    </row>
    <row r="17" spans="1:8" ht="32.1" customHeight="1">
      <c r="A17" s="141"/>
      <c r="B17" s="143"/>
      <c r="C17" s="143"/>
      <c r="D17" s="143"/>
      <c r="E17" s="146"/>
      <c r="F17" s="133"/>
      <c r="G17" s="47"/>
      <c r="H17" s="44" t="s">
        <v>30</v>
      </c>
    </row>
    <row r="18" spans="1:8" ht="30.6" customHeight="1">
      <c r="A18" s="141"/>
      <c r="B18" s="143"/>
      <c r="C18" s="143"/>
      <c r="D18" s="143"/>
      <c r="E18" s="146"/>
      <c r="F18" s="133"/>
      <c r="G18" s="47">
        <v>1610</v>
      </c>
      <c r="H18" s="43" t="s">
        <v>31</v>
      </c>
    </row>
    <row r="19" spans="1:8" ht="45.6" customHeight="1" thickBot="1">
      <c r="A19" s="141"/>
      <c r="B19" s="143"/>
      <c r="C19" s="143"/>
      <c r="D19" s="143"/>
      <c r="E19" s="146"/>
      <c r="F19" s="133"/>
      <c r="G19" s="48"/>
      <c r="H19" s="45" t="s">
        <v>32</v>
      </c>
    </row>
    <row r="20" spans="1:8" ht="20.100000000000001" customHeight="1">
      <c r="A20" s="141"/>
      <c r="B20" s="143"/>
      <c r="C20" s="143"/>
      <c r="D20" s="143"/>
      <c r="E20" s="146"/>
      <c r="F20" s="133"/>
      <c r="G20" s="48"/>
      <c r="H20" s="46" t="s">
        <v>33</v>
      </c>
    </row>
    <row r="21" spans="1:8" ht="30.6" customHeight="1">
      <c r="A21" s="141"/>
      <c r="B21" s="143"/>
      <c r="C21" s="143"/>
      <c r="D21" s="143"/>
      <c r="E21" s="146"/>
      <c r="F21" s="133"/>
      <c r="G21" s="49"/>
      <c r="H21" s="51" t="s">
        <v>34</v>
      </c>
    </row>
    <row r="22" spans="1:8" ht="77.45" customHeight="1" thickBot="1">
      <c r="A22" s="3" t="s">
        <v>35</v>
      </c>
      <c r="B22" s="10" t="s">
        <v>36</v>
      </c>
      <c r="C22" s="10">
        <v>2</v>
      </c>
      <c r="D22" s="12">
        <v>360</v>
      </c>
      <c r="E22" s="37">
        <v>720</v>
      </c>
      <c r="F22" s="42">
        <v>0</v>
      </c>
      <c r="G22" s="36">
        <v>720</v>
      </c>
      <c r="H22" s="2" t="s">
        <v>37</v>
      </c>
    </row>
    <row r="23" spans="1:8" ht="55.5" customHeight="1">
      <c r="A23" s="25" t="s">
        <v>38</v>
      </c>
      <c r="B23" s="124" t="s">
        <v>36</v>
      </c>
      <c r="C23" s="119">
        <v>4</v>
      </c>
      <c r="D23" s="126">
        <v>360</v>
      </c>
      <c r="E23" s="128">
        <v>1440</v>
      </c>
      <c r="F23" s="122">
        <v>0</v>
      </c>
      <c r="G23" s="35">
        <v>1440</v>
      </c>
      <c r="H23" s="130" t="s">
        <v>39</v>
      </c>
    </row>
    <row r="24" spans="1:8" ht="22.5" customHeight="1" thickBot="1">
      <c r="A24" s="3" t="s">
        <v>40</v>
      </c>
      <c r="B24" s="125"/>
      <c r="C24" s="120"/>
      <c r="D24" s="127"/>
      <c r="E24" s="129"/>
      <c r="F24" s="123"/>
      <c r="G24" s="36"/>
      <c r="H24" s="131"/>
    </row>
    <row r="25" spans="1:8" ht="87.6" customHeight="1" thickBot="1">
      <c r="A25" s="16" t="s">
        <v>41</v>
      </c>
      <c r="B25" s="17" t="s">
        <v>42</v>
      </c>
      <c r="C25" s="14">
        <v>0.52</v>
      </c>
      <c r="D25" s="17">
        <v>2000</v>
      </c>
      <c r="E25" s="40">
        <v>1040</v>
      </c>
      <c r="F25" s="32">
        <v>0</v>
      </c>
      <c r="G25" s="32">
        <v>1040</v>
      </c>
      <c r="H25" s="1" t="s">
        <v>43</v>
      </c>
    </row>
    <row r="26" spans="1:8" ht="45.6" customHeight="1" thickBot="1">
      <c r="A26" s="3" t="s">
        <v>44</v>
      </c>
      <c r="B26" s="10" t="s">
        <v>45</v>
      </c>
      <c r="C26" s="9">
        <v>1</v>
      </c>
      <c r="D26" s="11">
        <v>360</v>
      </c>
      <c r="E26" s="37">
        <v>360</v>
      </c>
      <c r="F26" s="33">
        <v>0</v>
      </c>
      <c r="G26" s="33">
        <v>360</v>
      </c>
      <c r="H26" s="1" t="s">
        <v>46</v>
      </c>
    </row>
    <row r="27" spans="1:8" ht="96" customHeight="1" thickBot="1">
      <c r="A27" s="3" t="s">
        <v>47</v>
      </c>
      <c r="B27" s="10" t="s">
        <v>11</v>
      </c>
      <c r="C27" s="10">
        <v>1</v>
      </c>
      <c r="D27" s="11">
        <v>6500</v>
      </c>
      <c r="E27" s="37">
        <v>6500</v>
      </c>
      <c r="F27" s="33">
        <v>0</v>
      </c>
      <c r="G27" s="33">
        <v>6500</v>
      </c>
      <c r="H27" s="1" t="s">
        <v>48</v>
      </c>
    </row>
    <row r="28" spans="1:8" ht="45.6" customHeight="1" thickBot="1">
      <c r="A28" s="3" t="s">
        <v>49</v>
      </c>
      <c r="B28" s="9" t="s">
        <v>11</v>
      </c>
      <c r="C28" s="9">
        <v>1</v>
      </c>
      <c r="D28" s="12">
        <v>7317</v>
      </c>
      <c r="E28" s="33">
        <v>7317</v>
      </c>
      <c r="F28" s="33">
        <v>0</v>
      </c>
      <c r="G28" s="33">
        <v>7317</v>
      </c>
      <c r="H28" s="1" t="s">
        <v>50</v>
      </c>
    </row>
    <row r="29" spans="1:8" ht="38.1" customHeight="1" thickBot="1">
      <c r="A29" s="3" t="s">
        <v>51</v>
      </c>
      <c r="B29" s="9" t="s">
        <v>11</v>
      </c>
      <c r="C29" s="9">
        <v>1</v>
      </c>
      <c r="D29" s="12">
        <v>1225</v>
      </c>
      <c r="E29" s="33">
        <v>1225</v>
      </c>
      <c r="F29" s="33">
        <v>0</v>
      </c>
      <c r="G29" s="33">
        <v>1225</v>
      </c>
      <c r="H29" s="1" t="s">
        <v>52</v>
      </c>
    </row>
    <row r="30" spans="1:8">
      <c r="A30" s="117" t="s">
        <v>53</v>
      </c>
      <c r="B30" s="119" t="s">
        <v>11</v>
      </c>
      <c r="C30" s="119">
        <v>1</v>
      </c>
      <c r="D30" s="121">
        <v>70000</v>
      </c>
      <c r="E30" s="122">
        <v>70000</v>
      </c>
      <c r="F30" s="34"/>
      <c r="G30" s="34"/>
      <c r="H30" s="117" t="s">
        <v>54</v>
      </c>
    </row>
    <row r="31" spans="1:8" ht="32.450000000000003" customHeight="1" thickBot="1">
      <c r="A31" s="118"/>
      <c r="B31" s="120"/>
      <c r="C31" s="120"/>
      <c r="D31" s="120"/>
      <c r="E31" s="123"/>
      <c r="F31" s="33">
        <v>70000</v>
      </c>
      <c r="G31" s="33">
        <v>0</v>
      </c>
      <c r="H31" s="118"/>
    </row>
    <row r="32" spans="1:8" ht="62.1" customHeight="1" thickBot="1">
      <c r="A32" s="3" t="s">
        <v>55</v>
      </c>
      <c r="B32" s="9" t="s">
        <v>56</v>
      </c>
      <c r="C32" s="9" t="s">
        <v>57</v>
      </c>
      <c r="D32" s="12">
        <v>1500</v>
      </c>
      <c r="E32" s="33">
        <v>1500</v>
      </c>
      <c r="F32" s="33">
        <v>1500</v>
      </c>
      <c r="G32" s="33">
        <v>0</v>
      </c>
      <c r="H32" s="1" t="s">
        <v>58</v>
      </c>
    </row>
    <row r="33" spans="1:8" ht="69.599999999999994" customHeight="1" thickBot="1">
      <c r="A33" s="16" t="s">
        <v>59</v>
      </c>
      <c r="B33" s="17" t="s">
        <v>11</v>
      </c>
      <c r="C33" s="17">
        <v>20</v>
      </c>
      <c r="D33" s="17" t="s">
        <v>60</v>
      </c>
      <c r="E33" s="40">
        <v>6000</v>
      </c>
      <c r="F33" s="32">
        <v>0</v>
      </c>
      <c r="G33" s="32">
        <v>6000</v>
      </c>
      <c r="H33" s="8" t="s">
        <v>61</v>
      </c>
    </row>
    <row r="34" spans="1:8" ht="46.5" customHeight="1" thickBot="1">
      <c r="A34" s="3" t="s">
        <v>62</v>
      </c>
      <c r="B34" s="9" t="s">
        <v>45</v>
      </c>
      <c r="C34" s="9">
        <v>1</v>
      </c>
      <c r="D34" s="12">
        <v>360</v>
      </c>
      <c r="E34" s="33">
        <v>360</v>
      </c>
      <c r="F34" s="33">
        <v>0</v>
      </c>
      <c r="G34" s="33">
        <v>360</v>
      </c>
      <c r="H34" s="1" t="s">
        <v>63</v>
      </c>
    </row>
    <row r="35" spans="1:8" ht="68.099999999999994" customHeight="1" thickBot="1">
      <c r="A35" s="3" t="s">
        <v>64</v>
      </c>
      <c r="B35" s="10" t="s">
        <v>11</v>
      </c>
      <c r="C35" s="10">
        <v>1</v>
      </c>
      <c r="D35" s="11">
        <v>400</v>
      </c>
      <c r="E35" s="37">
        <v>400</v>
      </c>
      <c r="F35" s="33">
        <v>0</v>
      </c>
      <c r="G35" s="33">
        <v>400</v>
      </c>
      <c r="H35" s="1" t="s">
        <v>65</v>
      </c>
    </row>
    <row r="36" spans="1:8" ht="17.45" customHeight="1" thickBot="1">
      <c r="A36" s="3" t="s">
        <v>66</v>
      </c>
      <c r="B36" s="10" t="s">
        <v>67</v>
      </c>
      <c r="C36" s="10">
        <v>3</v>
      </c>
      <c r="D36" s="11">
        <v>460</v>
      </c>
      <c r="E36" s="37">
        <v>1380</v>
      </c>
      <c r="F36" s="33">
        <v>0</v>
      </c>
      <c r="G36" s="33">
        <v>1380</v>
      </c>
      <c r="H36" s="1" t="s">
        <v>68</v>
      </c>
    </row>
    <row r="37" spans="1:8" ht="43.5" customHeight="1" thickBot="1">
      <c r="A37" s="3" t="s">
        <v>69</v>
      </c>
      <c r="B37" s="10" t="s">
        <v>67</v>
      </c>
      <c r="C37" s="10">
        <v>1</v>
      </c>
      <c r="D37" s="11">
        <v>460</v>
      </c>
      <c r="E37" s="37">
        <v>460</v>
      </c>
      <c r="F37" s="37">
        <v>460</v>
      </c>
      <c r="G37" s="37">
        <v>0</v>
      </c>
      <c r="H37" s="1" t="s">
        <v>70</v>
      </c>
    </row>
    <row r="38" spans="1:8" ht="55.5" customHeight="1" thickBot="1">
      <c r="A38" s="3" t="s">
        <v>71</v>
      </c>
      <c r="B38" s="10" t="s">
        <v>67</v>
      </c>
      <c r="C38" s="10">
        <v>6</v>
      </c>
      <c r="D38" s="11">
        <v>550</v>
      </c>
      <c r="E38" s="37">
        <v>3300</v>
      </c>
      <c r="F38" s="33">
        <v>0</v>
      </c>
      <c r="G38" s="33">
        <v>3300</v>
      </c>
      <c r="H38" s="1" t="s">
        <v>72</v>
      </c>
    </row>
    <row r="39" spans="1:8" ht="55.5" customHeight="1" thickBot="1">
      <c r="A39" s="3" t="s">
        <v>73</v>
      </c>
      <c r="B39" s="10" t="s">
        <v>67</v>
      </c>
      <c r="C39" s="10">
        <v>7</v>
      </c>
      <c r="D39" s="11">
        <v>750</v>
      </c>
      <c r="E39" s="37">
        <v>5250</v>
      </c>
      <c r="F39" s="33">
        <v>0</v>
      </c>
      <c r="G39" s="33">
        <v>5250</v>
      </c>
      <c r="H39" s="1"/>
    </row>
    <row r="40" spans="1:8" ht="15" thickBot="1">
      <c r="A40" s="73" t="s">
        <v>74</v>
      </c>
      <c r="B40" s="74"/>
      <c r="C40" s="74"/>
      <c r="D40" s="74"/>
      <c r="E40" s="75">
        <f>SUM(E3:E38)</f>
        <v>255260</v>
      </c>
      <c r="F40" s="75">
        <f>SUM(F3:F38)</f>
        <v>122076</v>
      </c>
      <c r="G40" s="75">
        <f>SUM(G3:G39)</f>
        <v>138434</v>
      </c>
      <c r="H40" s="76"/>
    </row>
    <row r="41" spans="1:8" ht="15" thickBot="1">
      <c r="A41" s="77" t="s">
        <v>75</v>
      </c>
      <c r="B41" s="78"/>
      <c r="C41" s="78"/>
      <c r="D41" s="78"/>
      <c r="E41" s="79">
        <f>SUM(E40*1.1)</f>
        <v>280786</v>
      </c>
      <c r="F41" s="79">
        <f>SUM(F40*1.1)</f>
        <v>134283.6</v>
      </c>
      <c r="G41" s="79">
        <f>SUM(G40*1.1)</f>
        <v>152277.40000000002</v>
      </c>
      <c r="H41" s="80"/>
    </row>
    <row r="43" spans="1:8">
      <c r="H43"/>
    </row>
  </sheetData>
  <mergeCells count="37">
    <mergeCell ref="H4:H6"/>
    <mergeCell ref="F4:F6"/>
    <mergeCell ref="F8:F9"/>
    <mergeCell ref="A4:A6"/>
    <mergeCell ref="B4:B6"/>
    <mergeCell ref="C4:C6"/>
    <mergeCell ref="D4:D6"/>
    <mergeCell ref="E4:E6"/>
    <mergeCell ref="A8:A9"/>
    <mergeCell ref="B8:B9"/>
    <mergeCell ref="C8:C9"/>
    <mergeCell ref="D8:D9"/>
    <mergeCell ref="E8:E9"/>
    <mergeCell ref="F15:F21"/>
    <mergeCell ref="A11:A13"/>
    <mergeCell ref="B11:B13"/>
    <mergeCell ref="C11:C13"/>
    <mergeCell ref="D11:D13"/>
    <mergeCell ref="E11:E13"/>
    <mergeCell ref="F11:F13"/>
    <mergeCell ref="A15:A21"/>
    <mergeCell ref="B15:B21"/>
    <mergeCell ref="C15:C21"/>
    <mergeCell ref="D15:D21"/>
    <mergeCell ref="E15:E21"/>
    <mergeCell ref="H30:H31"/>
    <mergeCell ref="B23:B24"/>
    <mergeCell ref="C23:C24"/>
    <mergeCell ref="D23:D24"/>
    <mergeCell ref="E23:E24"/>
    <mergeCell ref="F23:F24"/>
    <mergeCell ref="H23:H24"/>
    <mergeCell ref="A30:A31"/>
    <mergeCell ref="B30:B31"/>
    <mergeCell ref="C30:C31"/>
    <mergeCell ref="D30:D31"/>
    <mergeCell ref="E30:E3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76DDF-AA8F-422A-8E7E-AFD933303972}">
  <dimension ref="A1:K41"/>
  <sheetViews>
    <sheetView tabSelected="1" topLeftCell="A15" zoomScale="85" zoomScaleNormal="85" workbookViewId="0">
      <selection activeCell="G24" sqref="G24"/>
    </sheetView>
  </sheetViews>
  <sheetFormatPr defaultRowHeight="14.45"/>
  <cols>
    <col min="1" max="1" width="50.140625" style="20" customWidth="1"/>
    <col min="2" max="2" width="8.7109375" style="21"/>
    <col min="3" max="3" width="10.140625" style="21" customWidth="1"/>
    <col min="4" max="4" width="17.140625" style="21" customWidth="1"/>
    <col min="5" max="6" width="16.28515625" style="21" customWidth="1"/>
    <col min="7" max="7" width="55.42578125" style="20" customWidth="1"/>
    <col min="8" max="8" width="41.7109375" customWidth="1"/>
    <col min="9" max="9" width="30.85546875" customWidth="1"/>
    <col min="10" max="10" width="16.28515625" customWidth="1"/>
    <col min="11" max="11" width="20.42578125" customWidth="1"/>
  </cols>
  <sheetData>
    <row r="1" spans="1:7" s="56" customFormat="1" ht="15" thickBot="1">
      <c r="A1" s="52" t="s">
        <v>0</v>
      </c>
      <c r="B1" s="53"/>
      <c r="C1" s="53"/>
      <c r="D1" s="53"/>
      <c r="E1" s="53"/>
      <c r="F1" s="53"/>
      <c r="G1" s="52"/>
    </row>
    <row r="2" spans="1:7" ht="42.95" customHeight="1" thickBot="1">
      <c r="A2" s="18" t="s">
        <v>76</v>
      </c>
      <c r="B2" s="19" t="s">
        <v>2</v>
      </c>
      <c r="C2" s="19" t="s">
        <v>3</v>
      </c>
      <c r="D2" s="19" t="s">
        <v>4</v>
      </c>
      <c r="E2" s="19" t="s">
        <v>77</v>
      </c>
      <c r="F2" s="19" t="s">
        <v>78</v>
      </c>
      <c r="G2" s="19" t="s">
        <v>8</v>
      </c>
    </row>
    <row r="3" spans="1:7" ht="42.95" customHeight="1">
      <c r="A3" s="58" t="s">
        <v>79</v>
      </c>
      <c r="B3" s="59"/>
      <c r="C3" s="59"/>
      <c r="D3" s="60"/>
      <c r="E3" s="60"/>
      <c r="F3" s="60"/>
      <c r="G3" s="59" t="s">
        <v>80</v>
      </c>
    </row>
    <row r="4" spans="1:7" ht="113.1" thickBot="1">
      <c r="A4" s="23" t="s">
        <v>81</v>
      </c>
      <c r="B4" s="10" t="s">
        <v>11</v>
      </c>
      <c r="C4" s="10">
        <v>1</v>
      </c>
      <c r="D4" s="37">
        <v>6500</v>
      </c>
      <c r="E4" s="37">
        <v>6500</v>
      </c>
      <c r="F4" s="37">
        <v>195000</v>
      </c>
      <c r="G4" s="1" t="s">
        <v>82</v>
      </c>
    </row>
    <row r="5" spans="1:7" ht="69" customHeight="1" thickBot="1">
      <c r="A5" s="72" t="s">
        <v>83</v>
      </c>
      <c r="B5" s="70" t="s">
        <v>11</v>
      </c>
      <c r="C5" s="70">
        <v>1</v>
      </c>
      <c r="D5" s="71">
        <v>815.56</v>
      </c>
      <c r="E5" s="71">
        <v>815.56</v>
      </c>
      <c r="F5" s="71">
        <v>24466.799999999999</v>
      </c>
      <c r="G5" s="69" t="s">
        <v>84</v>
      </c>
    </row>
    <row r="6" spans="1:7" ht="34.5" customHeight="1" thickBot="1">
      <c r="A6" s="3" t="s">
        <v>85</v>
      </c>
      <c r="B6" s="10"/>
      <c r="C6" s="10"/>
      <c r="D6" s="37"/>
      <c r="E6" s="37"/>
      <c r="F6" s="37"/>
      <c r="G6" s="1" t="s">
        <v>86</v>
      </c>
    </row>
    <row r="7" spans="1:7" ht="63" thickBot="1">
      <c r="A7" s="23" t="s">
        <v>87</v>
      </c>
      <c r="B7" s="9" t="s">
        <v>11</v>
      </c>
      <c r="C7" s="9">
        <v>1</v>
      </c>
      <c r="D7" s="33">
        <v>975.6</v>
      </c>
      <c r="E7" s="33">
        <v>975.6</v>
      </c>
      <c r="F7" s="33">
        <v>29268</v>
      </c>
      <c r="G7" s="1" t="s">
        <v>88</v>
      </c>
    </row>
    <row r="8" spans="1:7" ht="25.5" thickBot="1">
      <c r="A8" s="23" t="s">
        <v>89</v>
      </c>
      <c r="B8" s="9" t="s">
        <v>11</v>
      </c>
      <c r="C8" s="9">
        <v>1</v>
      </c>
      <c r="D8" s="33">
        <v>1225</v>
      </c>
      <c r="E8" s="33">
        <v>1225</v>
      </c>
      <c r="F8" s="33">
        <v>36750</v>
      </c>
      <c r="G8" s="1" t="s">
        <v>90</v>
      </c>
    </row>
    <row r="9" spans="1:7" ht="87.95" thickBot="1">
      <c r="A9" s="3" t="s">
        <v>91</v>
      </c>
      <c r="B9" s="10" t="s">
        <v>11</v>
      </c>
      <c r="C9" s="10">
        <v>1</v>
      </c>
      <c r="D9" s="37">
        <v>6000</v>
      </c>
      <c r="E9" s="37">
        <v>6000</v>
      </c>
      <c r="F9" s="37">
        <v>180000</v>
      </c>
      <c r="G9" s="1" t="s">
        <v>92</v>
      </c>
    </row>
    <row r="10" spans="1:7" ht="15" thickBot="1">
      <c r="A10" s="3" t="s">
        <v>93</v>
      </c>
      <c r="B10" s="10" t="s">
        <v>11</v>
      </c>
      <c r="C10" s="10">
        <v>1</v>
      </c>
      <c r="D10" s="37">
        <v>1500</v>
      </c>
      <c r="E10" s="37">
        <v>0</v>
      </c>
      <c r="F10" s="37">
        <v>0</v>
      </c>
      <c r="G10" s="1" t="s">
        <v>94</v>
      </c>
    </row>
    <row r="11" spans="1:7" ht="25.5" thickBot="1">
      <c r="A11" s="23" t="s">
        <v>95</v>
      </c>
      <c r="B11" s="10" t="s">
        <v>96</v>
      </c>
      <c r="C11" s="10" t="s">
        <v>96</v>
      </c>
      <c r="D11" s="37">
        <v>0</v>
      </c>
      <c r="E11" s="37">
        <v>0</v>
      </c>
      <c r="F11" s="37">
        <v>0</v>
      </c>
      <c r="G11" s="1" t="s">
        <v>94</v>
      </c>
    </row>
    <row r="12" spans="1:7" ht="25.5" thickBot="1">
      <c r="A12" s="23" t="s">
        <v>97</v>
      </c>
      <c r="B12" s="10" t="s">
        <v>67</v>
      </c>
      <c r="C12" s="10">
        <v>1</v>
      </c>
      <c r="D12" s="37">
        <v>500</v>
      </c>
      <c r="E12" s="37">
        <v>500</v>
      </c>
      <c r="F12" s="37">
        <v>15000</v>
      </c>
      <c r="G12" s="1" t="s">
        <v>98</v>
      </c>
    </row>
    <row r="13" spans="1:7" ht="100.5" thickBot="1">
      <c r="A13" s="23" t="s">
        <v>99</v>
      </c>
      <c r="B13" s="10" t="s">
        <v>11</v>
      </c>
      <c r="C13" s="10">
        <v>1</v>
      </c>
      <c r="D13" s="37">
        <v>1283</v>
      </c>
      <c r="E13" s="37">
        <v>1283</v>
      </c>
      <c r="F13" s="37">
        <v>38500</v>
      </c>
      <c r="G13" s="1" t="s">
        <v>100</v>
      </c>
    </row>
    <row r="14" spans="1:7" ht="38.1" thickBot="1">
      <c r="A14" s="23" t="s">
        <v>101</v>
      </c>
      <c r="B14" s="10" t="s">
        <v>11</v>
      </c>
      <c r="C14" s="10">
        <v>6</v>
      </c>
      <c r="D14" s="37">
        <v>3000</v>
      </c>
      <c r="E14" s="37">
        <v>600</v>
      </c>
      <c r="F14" s="37">
        <v>18000</v>
      </c>
      <c r="G14" s="1" t="s">
        <v>102</v>
      </c>
    </row>
    <row r="15" spans="1:7" ht="38.1" thickBot="1">
      <c r="A15" s="23" t="s">
        <v>103</v>
      </c>
      <c r="B15" s="10" t="s">
        <v>11</v>
      </c>
      <c r="C15" s="10">
        <v>1</v>
      </c>
      <c r="D15" s="37">
        <v>240</v>
      </c>
      <c r="E15" s="37">
        <v>240</v>
      </c>
      <c r="F15" s="37">
        <v>7200</v>
      </c>
      <c r="G15" s="1" t="s">
        <v>104</v>
      </c>
    </row>
    <row r="16" spans="1:7" ht="25.5" thickBot="1">
      <c r="A16" s="23" t="s">
        <v>105</v>
      </c>
      <c r="B16" s="10" t="s">
        <v>11</v>
      </c>
      <c r="C16" s="10">
        <v>1</v>
      </c>
      <c r="D16" s="37">
        <v>460</v>
      </c>
      <c r="E16" s="37">
        <v>460</v>
      </c>
      <c r="F16" s="37">
        <v>13800</v>
      </c>
      <c r="G16" s="1" t="s">
        <v>106</v>
      </c>
    </row>
    <row r="17" spans="1:7" ht="25.5" thickBot="1">
      <c r="A17" s="23" t="s">
        <v>107</v>
      </c>
      <c r="B17" s="10" t="s">
        <v>96</v>
      </c>
      <c r="C17" s="10">
        <v>0</v>
      </c>
      <c r="D17" s="37">
        <v>0</v>
      </c>
      <c r="E17" s="37">
        <v>0</v>
      </c>
      <c r="F17" s="37">
        <v>0</v>
      </c>
      <c r="G17" s="1" t="s">
        <v>108</v>
      </c>
    </row>
    <row r="18" spans="1:7" ht="125.45" thickBot="1">
      <c r="A18" s="23" t="s">
        <v>109</v>
      </c>
      <c r="B18" s="10" t="s">
        <v>15</v>
      </c>
      <c r="C18" s="10">
        <v>617.5</v>
      </c>
      <c r="D18" s="37">
        <v>5</v>
      </c>
      <c r="E18" s="37">
        <v>3087.5</v>
      </c>
      <c r="F18" s="37">
        <v>92625</v>
      </c>
      <c r="G18" s="1" t="s">
        <v>110</v>
      </c>
    </row>
    <row r="19" spans="1:7">
      <c r="A19" s="134" t="s">
        <v>111</v>
      </c>
      <c r="B19" s="124" t="s">
        <v>15</v>
      </c>
      <c r="C19" s="124">
        <v>100</v>
      </c>
      <c r="D19" s="128">
        <v>18</v>
      </c>
      <c r="E19" s="128">
        <v>1800</v>
      </c>
      <c r="F19" s="39"/>
      <c r="G19" s="2" t="s">
        <v>112</v>
      </c>
    </row>
    <row r="20" spans="1:7">
      <c r="A20" s="135"/>
      <c r="B20" s="137"/>
      <c r="C20" s="137"/>
      <c r="D20" s="138"/>
      <c r="E20" s="138"/>
      <c r="F20" s="39">
        <v>54000</v>
      </c>
      <c r="G20" s="2" t="s">
        <v>113</v>
      </c>
    </row>
    <row r="21" spans="1:7" ht="15" thickBot="1">
      <c r="A21" s="136"/>
      <c r="B21" s="125"/>
      <c r="C21" s="125"/>
      <c r="D21" s="129"/>
      <c r="E21" s="129"/>
      <c r="F21" s="37"/>
      <c r="G21" s="1" t="s">
        <v>114</v>
      </c>
    </row>
    <row r="22" spans="1:7" ht="63" thickBot="1">
      <c r="A22" s="23" t="s">
        <v>115</v>
      </c>
      <c r="B22" s="10" t="s">
        <v>11</v>
      </c>
      <c r="C22" s="10">
        <v>6</v>
      </c>
      <c r="D22" s="37">
        <v>3300</v>
      </c>
      <c r="E22" s="37">
        <v>660</v>
      </c>
      <c r="F22" s="37">
        <v>19800</v>
      </c>
      <c r="G22" s="1" t="s">
        <v>116</v>
      </c>
    </row>
    <row r="23" spans="1:7" ht="15" thickBot="1">
      <c r="A23" s="23" t="s">
        <v>117</v>
      </c>
      <c r="B23" s="10" t="s">
        <v>96</v>
      </c>
      <c r="C23" s="10" t="s">
        <v>96</v>
      </c>
      <c r="D23" s="37">
        <v>0</v>
      </c>
      <c r="E23" s="37">
        <v>0</v>
      </c>
      <c r="F23" s="37">
        <v>0</v>
      </c>
      <c r="G23" s="1" t="s">
        <v>118</v>
      </c>
    </row>
    <row r="24" spans="1:7" ht="25.5" thickBot="1">
      <c r="A24" s="24" t="s">
        <v>119</v>
      </c>
      <c r="B24" s="15" t="s">
        <v>120</v>
      </c>
      <c r="C24" s="15">
        <v>5</v>
      </c>
      <c r="D24" s="39">
        <v>750</v>
      </c>
      <c r="E24" s="39">
        <v>3750</v>
      </c>
      <c r="F24" s="39">
        <v>112500</v>
      </c>
      <c r="G24" s="68" t="s">
        <v>121</v>
      </c>
    </row>
    <row r="25" spans="1:7" s="63" customFormat="1">
      <c r="A25" s="148" t="s">
        <v>122</v>
      </c>
      <c r="B25" s="151" t="s">
        <v>11</v>
      </c>
      <c r="C25" s="151">
        <v>1</v>
      </c>
      <c r="D25" s="154">
        <v>15000</v>
      </c>
      <c r="E25" s="154">
        <v>15000</v>
      </c>
      <c r="F25" s="61"/>
      <c r="G25" s="62"/>
    </row>
    <row r="26" spans="1:7" s="63" customFormat="1">
      <c r="A26" s="149"/>
      <c r="B26" s="152"/>
      <c r="C26" s="152"/>
      <c r="D26" s="155"/>
      <c r="E26" s="155"/>
      <c r="F26" s="64"/>
      <c r="G26" s="65"/>
    </row>
    <row r="27" spans="1:7" s="63" customFormat="1" ht="50.45" thickBot="1">
      <c r="A27" s="150"/>
      <c r="B27" s="153"/>
      <c r="C27" s="153"/>
      <c r="D27" s="156"/>
      <c r="E27" s="156"/>
      <c r="F27" s="66">
        <v>450000</v>
      </c>
      <c r="G27" s="67" t="s">
        <v>123</v>
      </c>
    </row>
    <row r="28" spans="1:7" ht="15" thickBot="1">
      <c r="A28" s="4"/>
      <c r="B28" s="9"/>
      <c r="C28" s="9"/>
      <c r="D28" s="33"/>
      <c r="E28" s="33"/>
      <c r="F28" s="33"/>
      <c r="G28" s="1"/>
    </row>
    <row r="29" spans="1:7" ht="25.5" thickBot="1">
      <c r="A29" s="23" t="s">
        <v>124</v>
      </c>
      <c r="B29" s="9"/>
      <c r="C29" s="9"/>
      <c r="D29" s="33"/>
      <c r="E29" s="33"/>
      <c r="F29" s="33">
        <v>0</v>
      </c>
      <c r="G29" s="1" t="s">
        <v>125</v>
      </c>
    </row>
    <row r="30" spans="1:7" ht="15" thickBot="1">
      <c r="A30" s="89" t="s">
        <v>74</v>
      </c>
      <c r="B30" s="14"/>
      <c r="C30" s="14"/>
      <c r="D30" s="32"/>
      <c r="E30" s="32">
        <f>SUM(E3:E27)</f>
        <v>42896.66</v>
      </c>
      <c r="F30" s="32">
        <f>SUM(F3:F27)</f>
        <v>1286909.8</v>
      </c>
      <c r="G30" s="8"/>
    </row>
    <row r="31" spans="1:7" ht="15" thickBot="1">
      <c r="A31" s="5" t="s">
        <v>126</v>
      </c>
      <c r="B31" s="9"/>
      <c r="C31" s="9"/>
      <c r="D31" s="33"/>
      <c r="E31" s="33">
        <f>SUM(E30*1.1)</f>
        <v>47186.326000000008</v>
      </c>
      <c r="F31" s="33">
        <f>SUM(F30*1.1)</f>
        <v>1415600.7800000003</v>
      </c>
      <c r="G31" s="1"/>
    </row>
    <row r="32" spans="1:7" s="56" customFormat="1" ht="52.5" thickBot="1">
      <c r="A32" s="5" t="s">
        <v>127</v>
      </c>
      <c r="B32" s="93"/>
      <c r="C32" s="93"/>
      <c r="D32" s="94"/>
      <c r="E32" s="95"/>
      <c r="F32" s="96"/>
      <c r="G32" s="7" t="s">
        <v>128</v>
      </c>
    </row>
    <row r="33" spans="1:11">
      <c r="A33" s="81"/>
      <c r="B33" s="82"/>
      <c r="C33" s="82"/>
      <c r="D33" s="82"/>
      <c r="E33" s="41"/>
      <c r="F33" s="82"/>
      <c r="G33" s="83"/>
      <c r="H33" s="84"/>
      <c r="I33" s="84"/>
      <c r="K33" s="85"/>
    </row>
    <row r="34" spans="1:11">
      <c r="A34" s="81"/>
      <c r="B34" s="82"/>
      <c r="C34" s="82"/>
      <c r="D34" s="82"/>
      <c r="E34" s="41"/>
      <c r="F34" s="41"/>
      <c r="G34" s="86"/>
      <c r="H34" s="87"/>
      <c r="I34" s="88"/>
      <c r="K34" s="87"/>
    </row>
    <row r="35" spans="1:11">
      <c r="A35" s="57"/>
      <c r="E35" s="90"/>
      <c r="F35" s="26"/>
      <c r="G35" s="86"/>
      <c r="H35" s="87"/>
      <c r="I35" s="88"/>
      <c r="K35" s="87"/>
    </row>
    <row r="36" spans="1:11">
      <c r="A36" s="57"/>
      <c r="F36" s="26"/>
      <c r="G36" s="86"/>
      <c r="H36" s="87"/>
      <c r="I36" s="87"/>
      <c r="K36" s="87"/>
    </row>
    <row r="37" spans="1:11">
      <c r="A37" s="57"/>
    </row>
    <row r="38" spans="1:11">
      <c r="A38" s="57"/>
    </row>
    <row r="39" spans="1:11">
      <c r="A39" s="57"/>
    </row>
    <row r="40" spans="1:11">
      <c r="A40" s="57"/>
    </row>
    <row r="41" spans="1:11">
      <c r="A41" s="57"/>
    </row>
  </sheetData>
  <mergeCells count="10">
    <mergeCell ref="A19:A21"/>
    <mergeCell ref="B19:B21"/>
    <mergeCell ref="C19:C21"/>
    <mergeCell ref="D19:D21"/>
    <mergeCell ref="E19:E21"/>
    <mergeCell ref="A25:A27"/>
    <mergeCell ref="B25:B27"/>
    <mergeCell ref="C25:C27"/>
    <mergeCell ref="D25:D27"/>
    <mergeCell ref="E25:E2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942DE-3282-4CAE-AF52-C66E853B59B1}">
  <dimension ref="A1:G37"/>
  <sheetViews>
    <sheetView workbookViewId="0">
      <selection activeCell="L28" sqref="L28"/>
    </sheetView>
  </sheetViews>
  <sheetFormatPr defaultColWidth="9" defaultRowHeight="14.45"/>
  <cols>
    <col min="1" max="1" width="37.85546875" style="97" customWidth="1"/>
    <col min="2" max="2" width="15.7109375" style="97" customWidth="1"/>
    <col min="3" max="3" width="9" style="98"/>
    <col min="4" max="4" width="12.5703125" style="97" customWidth="1"/>
    <col min="5" max="5" width="14.7109375" style="97" customWidth="1"/>
    <col min="6" max="6" width="13.7109375" style="97" customWidth="1"/>
    <col min="7" max="7" width="9" style="97"/>
    <col min="8" max="8" width="9" style="97" customWidth="1"/>
    <col min="9" max="16384" width="9" style="97"/>
  </cols>
  <sheetData>
    <row r="1" spans="1:7" s="110" customFormat="1" ht="18.600000000000001">
      <c r="A1" s="110" t="s">
        <v>129</v>
      </c>
      <c r="C1" s="116"/>
    </row>
    <row r="2" spans="1:7" ht="18.600000000000001">
      <c r="A2" s="110" t="s">
        <v>130</v>
      </c>
      <c r="D2" s="107"/>
    </row>
    <row r="3" spans="1:7">
      <c r="C3" s="109"/>
      <c r="E3" s="107"/>
    </row>
    <row r="4" spans="1:7">
      <c r="A4" s="103" t="s">
        <v>131</v>
      </c>
      <c r="B4" s="108">
        <v>170.34</v>
      </c>
      <c r="D4" s="107"/>
    </row>
    <row r="5" spans="1:7">
      <c r="A5" s="103" t="s">
        <v>132</v>
      </c>
      <c r="B5" s="106">
        <v>7435.9</v>
      </c>
      <c r="C5" s="105" t="s">
        <v>133</v>
      </c>
      <c r="D5" s="99" t="s">
        <v>134</v>
      </c>
      <c r="E5" s="99" t="s">
        <v>135</v>
      </c>
      <c r="F5" s="99" t="s">
        <v>136</v>
      </c>
      <c r="G5" s="99" t="s">
        <v>137</v>
      </c>
    </row>
    <row r="6" spans="1:7">
      <c r="A6" s="103" t="s">
        <v>135</v>
      </c>
      <c r="B6" s="97">
        <f>B4*B5</f>
        <v>1266631.206</v>
      </c>
      <c r="C6" s="100">
        <v>2</v>
      </c>
      <c r="D6" s="99" t="s">
        <v>138</v>
      </c>
      <c r="E6" s="99">
        <f>(B6-B7)*103.5%</f>
        <v>1153356.18921</v>
      </c>
      <c r="F6" s="99">
        <f>B9*102%</f>
        <v>49813.056600000004</v>
      </c>
      <c r="G6" s="101">
        <v>0.02</v>
      </c>
    </row>
    <row r="7" spans="1:7">
      <c r="A7" s="103" t="s">
        <v>139</v>
      </c>
      <c r="B7" s="97">
        <v>152277.4</v>
      </c>
      <c r="C7" s="100">
        <f>C6+1</f>
        <v>3</v>
      </c>
      <c r="D7" s="99" t="s">
        <v>138</v>
      </c>
      <c r="E7" s="99">
        <f>(E6-F6)*103.5%</f>
        <v>1142167.14225135</v>
      </c>
      <c r="F7" s="99">
        <f>F6*102%</f>
        <v>50809.317732000003</v>
      </c>
      <c r="G7" s="101">
        <v>0.02</v>
      </c>
    </row>
    <row r="8" spans="1:7">
      <c r="A8" s="103" t="s">
        <v>140</v>
      </c>
      <c r="B8" s="97">
        <v>1415600.78</v>
      </c>
      <c r="C8" s="100">
        <f>C7+1</f>
        <v>4</v>
      </c>
      <c r="D8" s="99" t="s">
        <v>138</v>
      </c>
      <c r="E8" s="99">
        <f>(E7-F7)*103.5%</f>
        <v>1129555.3483775272</v>
      </c>
      <c r="F8" s="99">
        <f>F7*102%</f>
        <v>51825.504086640001</v>
      </c>
      <c r="G8" s="101">
        <v>0.02</v>
      </c>
    </row>
    <row r="9" spans="1:7">
      <c r="A9" s="103" t="s">
        <v>141</v>
      </c>
      <c r="B9" s="97">
        <v>48836.33</v>
      </c>
      <c r="C9" s="100">
        <f>C8+1</f>
        <v>5</v>
      </c>
      <c r="D9" s="99" t="s">
        <v>138</v>
      </c>
      <c r="E9" s="99">
        <f>(E8-F8)*103.5%</f>
        <v>1115450.3888410681</v>
      </c>
      <c r="F9" s="99">
        <f>F8*102%</f>
        <v>52862.0141683728</v>
      </c>
      <c r="G9" s="101">
        <v>0.02</v>
      </c>
    </row>
    <row r="10" spans="1:7">
      <c r="A10" s="103" t="s">
        <v>142</v>
      </c>
      <c r="B10" s="97">
        <f>F6</f>
        <v>49813.056600000004</v>
      </c>
      <c r="C10" s="100">
        <f>C9+1</f>
        <v>6</v>
      </c>
      <c r="D10" s="99" t="s">
        <v>138</v>
      </c>
      <c r="E10" s="99">
        <f>(E9-F9)*103.5%</f>
        <v>1099778.9677862395</v>
      </c>
      <c r="F10" s="99">
        <f>F9*102%</f>
        <v>53919.254451740257</v>
      </c>
      <c r="G10" s="101">
        <v>0.02</v>
      </c>
    </row>
    <row r="11" spans="1:7">
      <c r="A11" s="103" t="s">
        <v>143</v>
      </c>
      <c r="B11" s="104">
        <v>0.02</v>
      </c>
      <c r="C11" s="100">
        <f>C10+1</f>
        <v>7</v>
      </c>
      <c r="D11" s="99" t="s">
        <v>138</v>
      </c>
      <c r="E11" s="99">
        <f>(E10-F10)*103.5%</f>
        <v>1082464.8033012066</v>
      </c>
      <c r="F11" s="99">
        <f>F10*102%</f>
        <v>54997.639540775061</v>
      </c>
      <c r="G11" s="101">
        <v>0.02</v>
      </c>
    </row>
    <row r="12" spans="1:7">
      <c r="A12" s="103" t="s">
        <v>144</v>
      </c>
      <c r="B12" s="102">
        <v>3.5000000000000003E-2</v>
      </c>
      <c r="C12" s="100">
        <f>C11+1</f>
        <v>8</v>
      </c>
      <c r="D12" s="99" t="s">
        <v>138</v>
      </c>
      <c r="E12" s="99">
        <f>(E11-F11)*103.5%</f>
        <v>1063428.5144920466</v>
      </c>
      <c r="F12" s="99">
        <f>F11*102%</f>
        <v>56097.59233159056</v>
      </c>
      <c r="G12" s="101">
        <v>0.02</v>
      </c>
    </row>
    <row r="13" spans="1:7">
      <c r="C13" s="100">
        <f>C12+1</f>
        <v>9</v>
      </c>
      <c r="D13" s="99" t="s">
        <v>138</v>
      </c>
      <c r="E13" s="99">
        <f>(E12-F12)*103.5%</f>
        <v>1042587.5044360718</v>
      </c>
      <c r="F13" s="99">
        <f>F12*102%</f>
        <v>57219.544178222372</v>
      </c>
      <c r="G13" s="101">
        <v>0.02</v>
      </c>
    </row>
    <row r="14" spans="1:7">
      <c r="C14" s="100">
        <f>C13+1</f>
        <v>10</v>
      </c>
      <c r="D14" s="99" t="s">
        <v>138</v>
      </c>
      <c r="E14" s="99">
        <f>(E13-F13)*103.5%</f>
        <v>1019855.8388668741</v>
      </c>
      <c r="F14" s="99">
        <f>F13*102%</f>
        <v>58363.935061786819</v>
      </c>
      <c r="G14" s="101">
        <v>0.02</v>
      </c>
    </row>
    <row r="15" spans="1:7">
      <c r="C15" s="100">
        <f>C14+1</f>
        <v>11</v>
      </c>
      <c r="D15" s="99" t="s">
        <v>138</v>
      </c>
      <c r="E15" s="99">
        <f>(E14-F14)*103.5%</f>
        <v>995144.12043826526</v>
      </c>
      <c r="F15" s="99">
        <f>F14*102%</f>
        <v>59531.213763022555</v>
      </c>
      <c r="G15" s="101">
        <v>0.02</v>
      </c>
    </row>
    <row r="16" spans="1:7">
      <c r="C16" s="100">
        <f>C15+1</f>
        <v>12</v>
      </c>
      <c r="D16" s="99" t="s">
        <v>138</v>
      </c>
      <c r="E16" s="99">
        <f>(E15-F15)*103.5%</f>
        <v>968359.35840887611</v>
      </c>
      <c r="F16" s="99">
        <f>F15*102%</f>
        <v>60721.838038283007</v>
      </c>
      <c r="G16" s="101">
        <v>0.02</v>
      </c>
    </row>
    <row r="17" spans="3:7">
      <c r="C17" s="100">
        <f>C16+1</f>
        <v>13</v>
      </c>
      <c r="D17" s="99" t="s">
        <v>138</v>
      </c>
      <c r="E17" s="99">
        <f>(E16-F16)*103.5%</f>
        <v>939404.8335835638</v>
      </c>
      <c r="F17" s="99">
        <f>F16*102%</f>
        <v>61936.274799048668</v>
      </c>
      <c r="G17" s="101">
        <v>0.02</v>
      </c>
    </row>
    <row r="18" spans="3:7">
      <c r="C18" s="100">
        <f>C17+1</f>
        <v>14</v>
      </c>
      <c r="D18" s="99" t="s">
        <v>138</v>
      </c>
      <c r="E18" s="99">
        <f>(E17-F17)*103.5%</f>
        <v>908179.95834197314</v>
      </c>
      <c r="F18" s="99">
        <f>F17*102%</f>
        <v>63175.00029502964</v>
      </c>
      <c r="G18" s="101">
        <v>0.02</v>
      </c>
    </row>
    <row r="19" spans="3:7">
      <c r="C19" s="100">
        <f>C18+1</f>
        <v>15</v>
      </c>
      <c r="D19" s="99" t="s">
        <v>138</v>
      </c>
      <c r="E19" s="99">
        <f>(E18-F18)*103.5%</f>
        <v>874580.13157858653</v>
      </c>
      <c r="F19" s="99">
        <f>F18*102%</f>
        <v>64438.500300930231</v>
      </c>
      <c r="G19" s="101">
        <v>0.02</v>
      </c>
    </row>
    <row r="20" spans="3:7">
      <c r="C20" s="100">
        <f>C19+1</f>
        <v>16</v>
      </c>
      <c r="D20" s="99" t="s">
        <v>138</v>
      </c>
      <c r="E20" s="99">
        <f>(E19-F19)*103.5%</f>
        <v>838496.58837237419</v>
      </c>
      <c r="F20" s="99">
        <f>F19*102%</f>
        <v>65727.270306948834</v>
      </c>
      <c r="G20" s="101">
        <v>0.02</v>
      </c>
    </row>
    <row r="21" spans="3:7">
      <c r="C21" s="100">
        <f>C20+1</f>
        <v>17</v>
      </c>
      <c r="D21" s="99" t="s">
        <v>138</v>
      </c>
      <c r="E21" s="99">
        <f>(E20-F20)*103.5%</f>
        <v>799816.24419771519</v>
      </c>
      <c r="F21" s="99">
        <f>F20*102%</f>
        <v>67041.81571308781</v>
      </c>
      <c r="G21" s="101">
        <v>0.02</v>
      </c>
    </row>
    <row r="22" spans="3:7">
      <c r="C22" s="100">
        <f>C21+1</f>
        <v>18</v>
      </c>
      <c r="D22" s="99" t="s">
        <v>138</v>
      </c>
      <c r="E22" s="99">
        <f>(E21-F21)*103.5%</f>
        <v>758421.53348158929</v>
      </c>
      <c r="F22" s="99">
        <f>F21*102%</f>
        <v>68382.65202734957</v>
      </c>
      <c r="G22" s="101">
        <v>0.02</v>
      </c>
    </row>
    <row r="23" spans="3:7">
      <c r="C23" s="100">
        <f>C22+1</f>
        <v>19</v>
      </c>
      <c r="D23" s="99" t="s">
        <v>138</v>
      </c>
      <c r="E23" s="99">
        <f>(E22-F22)*103.5%</f>
        <v>714190.24230513803</v>
      </c>
      <c r="F23" s="99">
        <f>F22*102%</f>
        <v>69750.305067896566</v>
      </c>
      <c r="G23" s="101">
        <v>0.02</v>
      </c>
    </row>
    <row r="24" spans="3:7">
      <c r="C24" s="100">
        <f>C23+1</f>
        <v>20</v>
      </c>
      <c r="D24" s="99" t="s">
        <v>138</v>
      </c>
      <c r="E24" s="99">
        <f>(E23-F23)*103.5%</f>
        <v>666995.33504054486</v>
      </c>
      <c r="F24" s="99">
        <f>F23*102%</f>
        <v>71145.311169254506</v>
      </c>
      <c r="G24" s="101">
        <v>0.02</v>
      </c>
    </row>
    <row r="25" spans="3:7">
      <c r="C25" s="100">
        <f>C24+1</f>
        <v>21</v>
      </c>
      <c r="D25" s="99" t="s">
        <v>138</v>
      </c>
      <c r="E25" s="99">
        <f>(E24-F24)*103.5%</f>
        <v>616704.77470678545</v>
      </c>
      <c r="F25" s="99">
        <f>F24*102%</f>
        <v>72568.217392639592</v>
      </c>
      <c r="G25" s="101">
        <v>0.02</v>
      </c>
    </row>
    <row r="26" spans="3:7">
      <c r="C26" s="100">
        <f>C25+1</f>
        <v>22</v>
      </c>
      <c r="D26" s="99" t="s">
        <v>138</v>
      </c>
      <c r="E26" s="99">
        <f>(E25-F25)*103.5%</f>
        <v>563181.33682014095</v>
      </c>
      <c r="F26" s="99">
        <f>F25*102%</f>
        <v>74019.581740492387</v>
      </c>
      <c r="G26" s="101">
        <v>0.02</v>
      </c>
    </row>
    <row r="27" spans="3:7">
      <c r="C27" s="100">
        <f>C26+1</f>
        <v>23</v>
      </c>
      <c r="D27" s="99" t="s">
        <v>138</v>
      </c>
      <c r="E27" s="99">
        <f>(E26-F26)*103.5%</f>
        <v>506282.41650743625</v>
      </c>
      <c r="F27" s="99">
        <f>F26*102%</f>
        <v>75499.97337530223</v>
      </c>
      <c r="G27" s="101">
        <v>0.02</v>
      </c>
    </row>
    <row r="28" spans="3:7">
      <c r="C28" s="100">
        <f>C27+1</f>
        <v>24</v>
      </c>
      <c r="D28" s="99" t="s">
        <v>138</v>
      </c>
      <c r="E28" s="99">
        <f>(E27-F27)*103.5%</f>
        <v>445859.82864175871</v>
      </c>
      <c r="F28" s="99">
        <f>F27*102%</f>
        <v>77009.972842808274</v>
      </c>
      <c r="G28" s="101">
        <v>0.02</v>
      </c>
    </row>
    <row r="29" spans="3:7">
      <c r="C29" s="100">
        <f>C28+1</f>
        <v>25</v>
      </c>
      <c r="D29" s="99" t="s">
        <v>138</v>
      </c>
      <c r="E29" s="99">
        <f>(E28-F28)*103.5%</f>
        <v>381759.60075191368</v>
      </c>
      <c r="F29" s="99">
        <f>F28*102%</f>
        <v>78550.172299664438</v>
      </c>
      <c r="G29" s="101">
        <v>0.02</v>
      </c>
    </row>
    <row r="30" spans="3:7">
      <c r="C30" s="100">
        <f>C29+1</f>
        <v>26</v>
      </c>
      <c r="D30" s="99" t="s">
        <v>138</v>
      </c>
      <c r="E30" s="99">
        <f>(E29-F29)*103.5%</f>
        <v>313821.75844807795</v>
      </c>
      <c r="F30" s="99">
        <f>F29*102%</f>
        <v>80121.175745657732</v>
      </c>
      <c r="G30" s="101">
        <v>0.02</v>
      </c>
    </row>
    <row r="31" spans="3:7">
      <c r="C31" s="100">
        <f>C30+1</f>
        <v>27</v>
      </c>
      <c r="D31" s="99" t="s">
        <v>138</v>
      </c>
      <c r="E31" s="99">
        <f>(E30-F30)*103.5%</f>
        <v>241880.1030970049</v>
      </c>
      <c r="F31" s="99">
        <f>F30*102%</f>
        <v>81723.599260570889</v>
      </c>
      <c r="G31" s="101">
        <v>0.02</v>
      </c>
    </row>
    <row r="32" spans="3:7">
      <c r="C32" s="100">
        <f>C31+1</f>
        <v>28</v>
      </c>
      <c r="D32" s="99" t="s">
        <v>138</v>
      </c>
      <c r="E32" s="99">
        <f>(E31-F31)*103.5%</f>
        <v>165761.9814707092</v>
      </c>
      <c r="F32" s="99">
        <f>F31*102%</f>
        <v>83358.07124578231</v>
      </c>
      <c r="G32" s="101">
        <v>0.02</v>
      </c>
    </row>
    <row r="33" spans="3:7">
      <c r="C33" s="100">
        <f>C32+1</f>
        <v>29</v>
      </c>
      <c r="D33" s="99" t="s">
        <v>138</v>
      </c>
      <c r="E33" s="99">
        <f>(E32-F32)*103.5%</f>
        <v>85288.047082799327</v>
      </c>
      <c r="F33" s="99">
        <f>F32*102%</f>
        <v>85025.232670697951</v>
      </c>
      <c r="G33" s="101">
        <v>0.02</v>
      </c>
    </row>
    <row r="34" spans="3:7">
      <c r="C34" s="100">
        <f>C33+1</f>
        <v>30</v>
      </c>
      <c r="D34" s="99" t="s">
        <v>138</v>
      </c>
      <c r="E34" s="99">
        <f>(E33-F33)*103.5%</f>
        <v>272.01291652492375</v>
      </c>
      <c r="F34" s="99">
        <f>F33*102%</f>
        <v>86725.737324111906</v>
      </c>
      <c r="G34" s="101">
        <v>0.02</v>
      </c>
    </row>
    <row r="35" spans="3:7">
      <c r="C35" s="100"/>
      <c r="D35" s="99"/>
      <c r="E35" s="99"/>
      <c r="F35" s="99"/>
      <c r="G35" s="101"/>
    </row>
    <row r="36" spans="3:7">
      <c r="C36" s="100"/>
      <c r="D36" s="99" t="s">
        <v>145</v>
      </c>
      <c r="E36" s="99"/>
      <c r="F36" s="99">
        <f>SUM(F6:F35)+B7</f>
        <v>2084637.1735297069</v>
      </c>
      <c r="G36" s="99"/>
    </row>
    <row r="37" spans="3:7">
      <c r="C37" s="9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BD97F-4A44-454A-AA6B-16F862949735}">
  <dimension ref="A1:G36"/>
  <sheetViews>
    <sheetView workbookViewId="0">
      <selection activeCell="A19" sqref="A19"/>
    </sheetView>
  </sheetViews>
  <sheetFormatPr defaultColWidth="9" defaultRowHeight="14.45"/>
  <cols>
    <col min="1" max="1" width="37.85546875" style="97" customWidth="1"/>
    <col min="2" max="2" width="20.140625" style="97" customWidth="1"/>
    <col min="3" max="3" width="9" style="98"/>
    <col min="4" max="4" width="12.5703125" style="97" customWidth="1"/>
    <col min="5" max="5" width="14.7109375" style="97" customWidth="1"/>
    <col min="6" max="6" width="13.7109375" style="97" customWidth="1"/>
    <col min="7" max="16384" width="9" style="97"/>
  </cols>
  <sheetData>
    <row r="1" spans="1:7" s="110" customFormat="1" ht="18.600000000000001">
      <c r="A1" s="110" t="s">
        <v>129</v>
      </c>
      <c r="C1" s="116"/>
    </row>
    <row r="2" spans="1:7" s="107" customFormat="1" ht="18.600000000000001">
      <c r="A2" s="110" t="s">
        <v>146</v>
      </c>
    </row>
    <row r="3" spans="1:7" ht="18.600000000000001">
      <c r="A3" s="115"/>
      <c r="C3" s="97"/>
      <c r="E3" s="107"/>
    </row>
    <row r="4" spans="1:7">
      <c r="A4" s="103" t="s">
        <v>131</v>
      </c>
      <c r="B4" s="108">
        <v>170.34</v>
      </c>
      <c r="D4" s="107"/>
    </row>
    <row r="5" spans="1:7">
      <c r="A5" s="103" t="s">
        <v>132</v>
      </c>
      <c r="B5" s="106">
        <v>10860</v>
      </c>
      <c r="C5" s="114" t="s">
        <v>133</v>
      </c>
      <c r="D5" s="111" t="s">
        <v>134</v>
      </c>
      <c r="E5" s="111" t="s">
        <v>135</v>
      </c>
      <c r="F5" s="111" t="s">
        <v>136</v>
      </c>
      <c r="G5" s="111" t="s">
        <v>137</v>
      </c>
    </row>
    <row r="6" spans="1:7">
      <c r="A6" s="103" t="s">
        <v>135</v>
      </c>
      <c r="B6" s="97">
        <f>B4*B5</f>
        <v>1849892.4000000001</v>
      </c>
      <c r="C6" s="112">
        <v>2</v>
      </c>
      <c r="D6" s="111" t="s">
        <v>147</v>
      </c>
      <c r="E6" s="111">
        <f>(B6-B7)*102.5%</f>
        <v>1740055.375</v>
      </c>
      <c r="F6" s="111">
        <f>B8*110%</f>
        <v>53719.963000000003</v>
      </c>
      <c r="G6" s="113">
        <v>0.1</v>
      </c>
    </row>
    <row r="7" spans="1:7">
      <c r="A7" s="103" t="s">
        <v>139</v>
      </c>
      <c r="B7" s="97">
        <v>152277.4</v>
      </c>
      <c r="C7" s="112">
        <f>C6+1</f>
        <v>3</v>
      </c>
      <c r="D7" s="111" t="s">
        <v>147</v>
      </c>
      <c r="E7" s="111">
        <f>(E6-F6)*102.5%</f>
        <v>1728493.7973</v>
      </c>
      <c r="F7" s="111">
        <f>F6*110%</f>
        <v>59091.95930000001</v>
      </c>
      <c r="G7" s="113">
        <v>0.1</v>
      </c>
    </row>
    <row r="8" spans="1:7">
      <c r="A8" s="103" t="s">
        <v>141</v>
      </c>
      <c r="B8" s="97">
        <v>48836.33</v>
      </c>
      <c r="C8" s="112">
        <f>C7+1</f>
        <v>4</v>
      </c>
      <c r="D8" s="111" t="s">
        <v>147</v>
      </c>
      <c r="E8" s="111">
        <f>(E7-F7)*102.5%</f>
        <v>1711136.8839499999</v>
      </c>
      <c r="F8" s="111">
        <f>F7*110%</f>
        <v>65001.155230000018</v>
      </c>
      <c r="G8" s="113">
        <v>0.1</v>
      </c>
    </row>
    <row r="9" spans="1:7">
      <c r="A9" s="103" t="s">
        <v>142</v>
      </c>
      <c r="B9" s="97">
        <f>F6</f>
        <v>53719.963000000003</v>
      </c>
      <c r="C9" s="112">
        <f>C8+1</f>
        <v>5</v>
      </c>
      <c r="D9" s="111" t="s">
        <v>147</v>
      </c>
      <c r="E9" s="111">
        <f>(E8-F8)*102.5%</f>
        <v>1687289.121938</v>
      </c>
      <c r="F9" s="111">
        <f>F8*110%</f>
        <v>71501.270753000019</v>
      </c>
      <c r="G9" s="113">
        <v>0.1</v>
      </c>
    </row>
    <row r="10" spans="1:7">
      <c r="A10" s="103" t="s">
        <v>148</v>
      </c>
      <c r="B10" s="104">
        <v>0.02</v>
      </c>
      <c r="C10" s="112">
        <f>C9+1</f>
        <v>6</v>
      </c>
      <c r="D10" s="111" t="s">
        <v>147</v>
      </c>
      <c r="E10" s="111">
        <f>(E9-F9)*102.5%</f>
        <v>1656182.547464625</v>
      </c>
      <c r="F10" s="111">
        <f>F9*102%</f>
        <v>72931.296168060027</v>
      </c>
      <c r="G10" s="113">
        <v>0.02</v>
      </c>
    </row>
    <row r="11" spans="1:7">
      <c r="A11" s="103" t="s">
        <v>149</v>
      </c>
      <c r="B11" s="104">
        <v>0.02</v>
      </c>
      <c r="C11" s="112">
        <f>C10+1</f>
        <v>7</v>
      </c>
      <c r="D11" s="111" t="s">
        <v>147</v>
      </c>
      <c r="E11" s="111">
        <f>(E10-F10)*102.5%</f>
        <v>1622832.5325789789</v>
      </c>
      <c r="F11" s="111">
        <f>F10*102%</f>
        <v>74389.922091421235</v>
      </c>
      <c r="G11" s="113">
        <v>0.02</v>
      </c>
    </row>
    <row r="12" spans="1:7">
      <c r="A12" s="103" t="s">
        <v>144</v>
      </c>
      <c r="B12" s="102">
        <v>2.5000000000000001E-2</v>
      </c>
      <c r="C12" s="112">
        <f>C11+1</f>
        <v>8</v>
      </c>
      <c r="D12" s="111" t="s">
        <v>147</v>
      </c>
      <c r="E12" s="111">
        <f>(E11-F11)*102.5%</f>
        <v>1587153.6757497466</v>
      </c>
      <c r="F12" s="111">
        <f>F11*102%</f>
        <v>75877.720533249667</v>
      </c>
      <c r="G12" s="113">
        <v>0.02</v>
      </c>
    </row>
    <row r="13" spans="1:7">
      <c r="A13" s="103" t="s">
        <v>140</v>
      </c>
      <c r="B13" s="97">
        <v>1415600.78</v>
      </c>
      <c r="C13" s="112">
        <f>C12+1</f>
        <v>9</v>
      </c>
      <c r="D13" s="111" t="s">
        <v>147</v>
      </c>
      <c r="E13" s="111">
        <f>(E12-F12)*102.5%</f>
        <v>1549057.8540969093</v>
      </c>
      <c r="F13" s="111">
        <f>F12*102%</f>
        <v>77395.274943914657</v>
      </c>
      <c r="G13" s="113">
        <v>0.02</v>
      </c>
    </row>
    <row r="14" spans="1:7">
      <c r="C14" s="112">
        <f>C13+1</f>
        <v>10</v>
      </c>
      <c r="D14" s="111" t="s">
        <v>147</v>
      </c>
      <c r="E14" s="111">
        <f>(E13-F13)*102.5%</f>
        <v>1508454.1436318194</v>
      </c>
      <c r="F14" s="111">
        <f>F13*102%</f>
        <v>78943.180442792946</v>
      </c>
      <c r="G14" s="113">
        <v>0.02</v>
      </c>
    </row>
    <row r="15" spans="1:7">
      <c r="C15" s="112">
        <f>C14+1</f>
        <v>11</v>
      </c>
      <c r="D15" s="111" t="s">
        <v>147</v>
      </c>
      <c r="E15" s="111">
        <f>(E14-F14)*102.5%</f>
        <v>1465248.737268752</v>
      </c>
      <c r="F15" s="111">
        <f>F14*102%</f>
        <v>80522.044051648802</v>
      </c>
      <c r="G15" s="113">
        <v>0.02</v>
      </c>
    </row>
    <row r="16" spans="1:7">
      <c r="C16" s="112">
        <f>C15+1</f>
        <v>12</v>
      </c>
      <c r="D16" s="111" t="s">
        <v>147</v>
      </c>
      <c r="E16" s="111">
        <f>(E15-F15)*102.5%</f>
        <v>1419344.8605475307</v>
      </c>
      <c r="F16" s="111">
        <f>F15*102%</f>
        <v>82132.484932681778</v>
      </c>
      <c r="G16" s="113">
        <v>0.02</v>
      </c>
    </row>
    <row r="17" spans="3:7">
      <c r="C17" s="112">
        <f>C16+1</f>
        <v>13</v>
      </c>
      <c r="D17" s="111" t="s">
        <v>147</v>
      </c>
      <c r="E17" s="111">
        <f>(E16-F16)*102.5%</f>
        <v>1370642.6850052201</v>
      </c>
      <c r="F17" s="111">
        <f>F16*102%</f>
        <v>83775.134631335415</v>
      </c>
      <c r="G17" s="113">
        <v>0.02</v>
      </c>
    </row>
    <row r="18" spans="3:7">
      <c r="C18" s="112">
        <f>C17+1</f>
        <v>14</v>
      </c>
      <c r="D18" s="111" t="s">
        <v>147</v>
      </c>
      <c r="E18" s="111">
        <f>(E17-F17)*102.5%</f>
        <v>1319039.2391332316</v>
      </c>
      <c r="F18" s="111">
        <f>F17*102%</f>
        <v>85450.637323962132</v>
      </c>
      <c r="G18" s="113">
        <v>0.02</v>
      </c>
    </row>
    <row r="19" spans="3:7">
      <c r="C19" s="112">
        <f>C18+1</f>
        <v>15</v>
      </c>
      <c r="D19" s="111" t="s">
        <v>147</v>
      </c>
      <c r="E19" s="111">
        <f>(E18-F18)*102.5%</f>
        <v>1264428.3168545011</v>
      </c>
      <c r="F19" s="111">
        <f>F18*102%</f>
        <v>87159.650070441377</v>
      </c>
      <c r="G19" s="113">
        <v>0.02</v>
      </c>
    </row>
    <row r="20" spans="3:7">
      <c r="C20" s="112">
        <f>C19+1</f>
        <v>16</v>
      </c>
      <c r="D20" s="111" t="s">
        <v>147</v>
      </c>
      <c r="E20" s="111">
        <f>(E19-F19)*102.5%</f>
        <v>1206700.3834536611</v>
      </c>
      <c r="F20" s="111">
        <f>F19*102%</f>
        <v>88902.843071850206</v>
      </c>
      <c r="G20" s="113">
        <v>0.02</v>
      </c>
    </row>
    <row r="21" spans="3:7">
      <c r="C21" s="112">
        <f>C20+1</f>
        <v>17</v>
      </c>
      <c r="D21" s="111" t="s">
        <v>147</v>
      </c>
      <c r="E21" s="111">
        <f>(E20-F20)*102.5%</f>
        <v>1145742.4788913559</v>
      </c>
      <c r="F21" s="111">
        <f>F20*102%</f>
        <v>90680.899933287204</v>
      </c>
      <c r="G21" s="113">
        <v>0.02</v>
      </c>
    </row>
    <row r="22" spans="3:7">
      <c r="C22" s="112">
        <f>C21+1</f>
        <v>18</v>
      </c>
      <c r="D22" s="111" t="s">
        <v>147</v>
      </c>
      <c r="E22" s="111">
        <f>(E21-F21)*102.5%</f>
        <v>1081438.1184320203</v>
      </c>
      <c r="F22" s="111">
        <f>F21*102%</f>
        <v>92494.517931952956</v>
      </c>
      <c r="G22" s="113">
        <v>0.02</v>
      </c>
    </row>
    <row r="23" spans="3:7">
      <c r="C23" s="112">
        <f>C22+1</f>
        <v>19</v>
      </c>
      <c r="D23" s="111" t="s">
        <v>147</v>
      </c>
      <c r="E23" s="111">
        <f>(E22-F22)*102.5%</f>
        <v>1013667.1905125689</v>
      </c>
      <c r="F23" s="111">
        <f>F22*102%</f>
        <v>94344.408290592022</v>
      </c>
      <c r="G23" s="113">
        <v>0.02</v>
      </c>
    </row>
    <row r="24" spans="3:7">
      <c r="C24" s="112">
        <f>C23+1</f>
        <v>20</v>
      </c>
      <c r="D24" s="111" t="s">
        <v>147</v>
      </c>
      <c r="E24" s="111">
        <f>(E23-F23)*102.5%</f>
        <v>942305.8517775262</v>
      </c>
      <c r="F24" s="111">
        <f>F23*102%</f>
        <v>96231.29645640387</v>
      </c>
      <c r="G24" s="113">
        <v>0.02</v>
      </c>
    </row>
    <row r="25" spans="3:7">
      <c r="C25" s="112">
        <f>C24+1</f>
        <v>21</v>
      </c>
      <c r="D25" s="111" t="s">
        <v>147</v>
      </c>
      <c r="E25" s="111">
        <f>(E24-F24)*102.5%</f>
        <v>867226.41920415033</v>
      </c>
      <c r="F25" s="111">
        <f>F24*102%</f>
        <v>98155.922385531943</v>
      </c>
      <c r="G25" s="113">
        <v>0.02</v>
      </c>
    </row>
    <row r="26" spans="3:7">
      <c r="C26" s="112">
        <f>C25+1</f>
        <v>22</v>
      </c>
      <c r="D26" s="111" t="s">
        <v>147</v>
      </c>
      <c r="E26" s="111">
        <f>(E25-F25)*102.5%</f>
        <v>788297.25923908374</v>
      </c>
      <c r="F26" s="111">
        <f>F25*102%</f>
        <v>100119.04083324259</v>
      </c>
      <c r="G26" s="113">
        <v>0.02</v>
      </c>
    </row>
    <row r="27" spans="3:7">
      <c r="C27" s="112">
        <f>C26+1</f>
        <v>23</v>
      </c>
      <c r="D27" s="111" t="s">
        <v>147</v>
      </c>
      <c r="E27" s="111">
        <f>(E26-F26)*102.5%</f>
        <v>705382.6738659871</v>
      </c>
      <c r="F27" s="111">
        <f>F26*102%</f>
        <v>102121.42164990744</v>
      </c>
      <c r="G27" s="113">
        <v>0.02</v>
      </c>
    </row>
    <row r="28" spans="3:7">
      <c r="C28" s="112">
        <f>C27+1</f>
        <v>24</v>
      </c>
      <c r="D28" s="111" t="s">
        <v>147</v>
      </c>
      <c r="E28" s="111">
        <f>(E27-F27)*102.5%</f>
        <v>618342.78352148156</v>
      </c>
      <c r="F28" s="111">
        <f>F27*102%</f>
        <v>104163.85008290558</v>
      </c>
      <c r="G28" s="113">
        <v>0.02</v>
      </c>
    </row>
    <row r="29" spans="3:7">
      <c r="C29" s="112">
        <f>C28+1</f>
        <v>25</v>
      </c>
      <c r="D29" s="111" t="s">
        <v>147</v>
      </c>
      <c r="E29" s="111">
        <f>(E28-F28)*102.5%</f>
        <v>527033.40677454032</v>
      </c>
      <c r="F29" s="111">
        <f>F28*102%</f>
        <v>106247.1270845637</v>
      </c>
      <c r="G29" s="113">
        <v>0.02</v>
      </c>
    </row>
    <row r="30" spans="3:7">
      <c r="C30" s="112">
        <f>C29+1</f>
        <v>26</v>
      </c>
      <c r="D30" s="111" t="s">
        <v>147</v>
      </c>
      <c r="E30" s="111">
        <f>(E29-F29)*102.5%</f>
        <v>431305.93668222596</v>
      </c>
      <c r="F30" s="111">
        <f>F29*102%</f>
        <v>108372.06962625498</v>
      </c>
      <c r="G30" s="113">
        <v>0.02</v>
      </c>
    </row>
    <row r="31" spans="3:7">
      <c r="C31" s="112">
        <f>C30+1</f>
        <v>27</v>
      </c>
      <c r="D31" s="111" t="s">
        <v>147</v>
      </c>
      <c r="E31" s="111">
        <f>(E30-F30)*102.5%</f>
        <v>331007.21373237023</v>
      </c>
      <c r="F31" s="111">
        <f>F30*102%</f>
        <v>110539.51101878007</v>
      </c>
      <c r="G31" s="113">
        <v>0.02</v>
      </c>
    </row>
    <row r="32" spans="3:7">
      <c r="C32" s="112">
        <f>C31+1</f>
        <v>28</v>
      </c>
      <c r="D32" s="111" t="s">
        <v>147</v>
      </c>
      <c r="E32" s="111">
        <f>(E31-F31)*102.5%</f>
        <v>225979.3952814299</v>
      </c>
      <c r="F32" s="111">
        <f>F31*102%</f>
        <v>112750.30123915568</v>
      </c>
      <c r="G32" s="113">
        <v>0.02</v>
      </c>
    </row>
    <row r="33" spans="3:7">
      <c r="C33" s="112">
        <f>C32+1</f>
        <v>29</v>
      </c>
      <c r="D33" s="111" t="s">
        <v>147</v>
      </c>
      <c r="E33" s="111">
        <f>(E32-F32)*102.5%</f>
        <v>116059.82139333106</v>
      </c>
      <c r="F33" s="111">
        <f>F32*102%</f>
        <v>115005.3072639388</v>
      </c>
      <c r="G33" s="113">
        <v>0.02</v>
      </c>
    </row>
    <row r="34" spans="3:7">
      <c r="C34" s="112">
        <f>C33+1</f>
        <v>30</v>
      </c>
      <c r="D34" s="111" t="s">
        <v>147</v>
      </c>
      <c r="E34" s="111">
        <f>(E33-F33)*102.5%</f>
        <v>1080.8769826270709</v>
      </c>
      <c r="F34" s="111">
        <f>F33*102%</f>
        <v>117305.41340921758</v>
      </c>
      <c r="G34" s="113">
        <v>0.02</v>
      </c>
    </row>
    <row r="35" spans="3:7">
      <c r="C35" s="112"/>
      <c r="D35" s="111"/>
      <c r="E35" s="111"/>
      <c r="F35" s="111"/>
      <c r="G35" s="113"/>
    </row>
    <row r="36" spans="3:7">
      <c r="C36" s="112"/>
      <c r="D36" s="111" t="s">
        <v>145</v>
      </c>
      <c r="E36" s="111"/>
      <c r="F36" s="111">
        <f>SUM(F6:F35)+B7</f>
        <v>2737603.0237500924</v>
      </c>
      <c r="G36" s="1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Maslen, Emma</dc:creator>
  <cp:keywords/>
  <dc:description/>
  <cp:lastModifiedBy>dan.knowles@guildford.gov.uk</cp:lastModifiedBy>
  <cp:revision/>
  <dcterms:created xsi:type="dcterms:W3CDTF">2022-10-13T14:53:27Z</dcterms:created>
  <dcterms:modified xsi:type="dcterms:W3CDTF">2022-10-21T18:38:13Z</dcterms:modified>
  <cp:category/>
  <cp:contentStatus/>
</cp:coreProperties>
</file>