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ildford.sharepoint.com/sites/PlanningPolicy/Shared Documents/General/SPDs and Strategies/Planning Contributions update SPD/Annual updates/2025-26/"/>
    </mc:Choice>
  </mc:AlternateContent>
  <xr:revisionPtr revIDLastSave="1315" documentId="8_{672D1B79-F629-47B8-8AC6-76542A944C5C}" xr6:coauthVersionLast="47" xr6:coauthVersionMax="47" xr10:uidLastSave="{2A8AAA3B-D571-4A5C-BBBA-E1D71117B98E}"/>
  <bookViews>
    <workbookView xWindow="-107" yWindow="-107" windowWidth="20847" windowHeight="11369" xr2:uid="{F8F7F638-98BB-43DD-B8E6-FAEF7E21A24B}"/>
  </bookViews>
  <sheets>
    <sheet name="Calculator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D12" i="2"/>
  <c r="D13" i="2"/>
  <c r="D14" i="2"/>
  <c r="D15" i="2"/>
  <c r="D11" i="2"/>
  <c r="C12" i="2"/>
  <c r="C13" i="2"/>
  <c r="C14" i="2"/>
  <c r="C15" i="2"/>
  <c r="C11" i="2"/>
  <c r="E12" i="2" l="1"/>
  <c r="E13" i="2"/>
  <c r="E14" i="2"/>
  <c r="E15" i="2"/>
  <c r="C26" i="1"/>
  <c r="E13" i="1"/>
  <c r="B1" i="1"/>
  <c r="G19" i="1"/>
  <c r="E33" i="1"/>
  <c r="E10" i="1"/>
  <c r="E11" i="1"/>
  <c r="E12" i="1"/>
  <c r="E26" i="1"/>
  <c r="C33" i="1"/>
  <c r="D33" i="1" s="1"/>
  <c r="E9" i="1"/>
  <c r="F9" i="1"/>
  <c r="I9" i="1" s="1"/>
  <c r="C12" i="1"/>
  <c r="C11" i="1"/>
  <c r="C10" i="1"/>
  <c r="C9" i="1"/>
  <c r="F13" i="1"/>
  <c r="F12" i="1"/>
  <c r="F11" i="1"/>
  <c r="J11" i="1" s="1"/>
  <c r="F10" i="1"/>
  <c r="J10" i="1" s="1"/>
  <c r="I12" i="1" l="1"/>
  <c r="C13" i="1"/>
  <c r="G13" i="1" s="1"/>
  <c r="H13" i="1" s="1"/>
  <c r="I13" i="1"/>
  <c r="F26" i="1"/>
  <c r="F33" i="1"/>
  <c r="G33" i="1" s="1"/>
  <c r="G10" i="1"/>
  <c r="H10" i="1" s="1"/>
  <c r="G12" i="1"/>
  <c r="H12" i="1" s="1"/>
  <c r="G11" i="1"/>
  <c r="H11" i="1" s="1"/>
  <c r="I11" i="1"/>
  <c r="J9" i="1"/>
  <c r="K9" i="1" s="1"/>
  <c r="I10" i="1"/>
  <c r="J13" i="1"/>
  <c r="J12" i="1"/>
  <c r="G9" i="1"/>
  <c r="H9" i="1" s="1"/>
  <c r="F14" i="1"/>
  <c r="I26" i="1" l="1"/>
  <c r="J26" i="1" s="1"/>
  <c r="H26" i="1"/>
  <c r="K13" i="1"/>
  <c r="G26" i="1"/>
  <c r="I14" i="1"/>
  <c r="I19" i="1" s="1"/>
  <c r="G14" i="1"/>
  <c r="H14" i="1"/>
  <c r="H19" i="1" s="1"/>
  <c r="K12" i="1"/>
  <c r="K11" i="1"/>
  <c r="K10" i="1"/>
  <c r="J14" i="1"/>
  <c r="J19" i="1" s="1"/>
  <c r="K19" i="1" l="1"/>
  <c r="K14" i="1"/>
</calcChain>
</file>

<file path=xl/sharedStrings.xml><?xml version="1.0" encoding="utf-8"?>
<sst xmlns="http://schemas.openxmlformats.org/spreadsheetml/2006/main" count="60" uniqueCount="48">
  <si>
    <t>C3</t>
  </si>
  <si>
    <t>Ordinary (C3) dwellings</t>
  </si>
  <si>
    <t>SANG tariff</t>
  </si>
  <si>
    <t>SAMM tariff</t>
  </si>
  <si>
    <t>Occupancy</t>
  </si>
  <si>
    <t>Tariff year</t>
  </si>
  <si>
    <t>1 bed/studio</t>
  </si>
  <si>
    <t>Total tariff</t>
  </si>
  <si>
    <t>HMO</t>
  </si>
  <si>
    <t>SANG Tariff</t>
  </si>
  <si>
    <t>Total occupancy</t>
  </si>
  <si>
    <t>Totals</t>
  </si>
  <si>
    <t>2 beds</t>
  </si>
  <si>
    <t>3 beds</t>
  </si>
  <si>
    <t>4 beds</t>
  </si>
  <si>
    <t>5+ beds</t>
  </si>
  <si>
    <t>Bedrooms</t>
  </si>
  <si>
    <t>No. of bedrooms</t>
  </si>
  <si>
    <t>Increase in occupancy</t>
  </si>
  <si>
    <t>Proposed units</t>
  </si>
  <si>
    <t>Net units</t>
  </si>
  <si>
    <t>Discount (%)</t>
  </si>
  <si>
    <t>Calculation for all net new C3 dwellings within 400m-5km of the Thames Basin Heaths SPA and developments of over 50 net C3 dwellings within 5-7km of the SPA</t>
  </si>
  <si>
    <t>SANG mitigation (ha)</t>
  </si>
  <si>
    <t>*Excludes C3 enabling adjustment</t>
  </si>
  <si>
    <t>Occupancy change</t>
  </si>
  <si>
    <t>This may apply to, for example, student units and developments in the 5-7km zone</t>
  </si>
  <si>
    <t>C3 Bedrooms</t>
  </si>
  <si>
    <t>HMO Bedrooms</t>
  </si>
  <si>
    <t>C3 Occupancy</t>
  </si>
  <si>
    <t>HMO occupancy</t>
  </si>
  <si>
    <t>SANG mitigation assumes 8 hectares per thousand people or 0.008 hectares per person</t>
  </si>
  <si>
    <t>Existing units to be demolished</t>
  </si>
  <si>
    <t>SANG tariff per person</t>
  </si>
  <si>
    <t>SAMM tariff per person*</t>
  </si>
  <si>
    <t>SANG Tariff after discount</t>
  </si>
  <si>
    <t>SAMM tariff after discount</t>
  </si>
  <si>
    <t>Total tariff after discount</t>
  </si>
  <si>
    <t>SANG mitigation (ha) after discount</t>
  </si>
  <si>
    <t>Provision (%)</t>
  </si>
  <si>
    <t>Enter data into the white squares only.</t>
  </si>
  <si>
    <t>Scroll down for Houses in Multiple Occupation (HMO).</t>
  </si>
  <si>
    <t>Discount calculator where Natural England has agreed that a lesser amount of SANG provision is acceptable</t>
  </si>
  <si>
    <t>Tariffs for year:</t>
  </si>
  <si>
    <t>2025-2026</t>
  </si>
  <si>
    <t>Calculation for conversion from C3 dwelling to house in multiple occupation (HMO) within 400m-5km of the Thames Basin Heaths SPA*</t>
  </si>
  <si>
    <t>Calculation new house in multiple occupation (HMO) within 400m-5km of the Thames Basin Heaths SPA*</t>
  </si>
  <si>
    <t>* These calculators assume an occupancy rate of one person per room. Do not use these calculators if the occupancy rate is known to be higher.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</si>
</sst>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0.00_ ;[Red]\-0.00\ "/>
    <numFmt numFmtId="166" formatCode="0_ ;[Red]\-0\ "/>
    <numFmt numFmtId="167" formatCode="0.00000_ ;[Red]\-0.000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8" fontId="0" fillId="0" borderId="0" xfId="0" applyNumberFormat="1"/>
    <xf numFmtId="0" fontId="0" fillId="0" borderId="0" xfId="0" applyNumberFormat="1"/>
    <xf numFmtId="8" fontId="0" fillId="2" borderId="1" xfId="0" applyNumberFormat="1" applyFill="1" applyBorder="1"/>
    <xf numFmtId="0" fontId="0" fillId="0" borderId="0" xfId="0" applyFill="1"/>
    <xf numFmtId="0" fontId="1" fillId="0" borderId="0" xfId="0" applyFont="1" applyFill="1"/>
    <xf numFmtId="0" fontId="1" fillId="2" borderId="5" xfId="0" applyFont="1" applyFill="1" applyBorder="1"/>
    <xf numFmtId="0" fontId="1" fillId="2" borderId="7" xfId="0" applyFont="1" applyFill="1" applyBorder="1"/>
    <xf numFmtId="0" fontId="1" fillId="3" borderId="7" xfId="0" applyFont="1" applyFill="1" applyBorder="1"/>
    <xf numFmtId="0" fontId="0" fillId="3" borderId="8" xfId="0" applyFill="1" applyBorder="1"/>
    <xf numFmtId="8" fontId="0" fillId="3" borderId="8" xfId="0" applyNumberFormat="1" applyFill="1" applyBorder="1"/>
    <xf numFmtId="0" fontId="3" fillId="0" borderId="0" xfId="0" applyFont="1"/>
    <xf numFmtId="0" fontId="3" fillId="0" borderId="0" xfId="0" applyFont="1" applyFill="1" applyBorder="1"/>
    <xf numFmtId="0" fontId="1" fillId="2" borderId="13" xfId="0" applyFont="1" applyFill="1" applyBorder="1"/>
    <xf numFmtId="0" fontId="0" fillId="0" borderId="7" xfId="0" applyFill="1" applyBorder="1"/>
    <xf numFmtId="8" fontId="0" fillId="2" borderId="6" xfId="0" applyNumberFormat="1" applyFill="1" applyBorder="1"/>
    <xf numFmtId="0" fontId="0" fillId="0" borderId="0" xfId="0" applyAlignment="1">
      <alignment horizontal="left"/>
    </xf>
    <xf numFmtId="0" fontId="0" fillId="2" borderId="12" xfId="0" applyFont="1" applyFill="1" applyBorder="1"/>
    <xf numFmtId="0" fontId="0" fillId="2" borderId="13" xfId="0" applyFont="1" applyFill="1" applyBorder="1"/>
    <xf numFmtId="2" fontId="0" fillId="2" borderId="12" xfId="0" applyNumberFormat="1" applyFont="1" applyFill="1" applyBorder="1"/>
    <xf numFmtId="2" fontId="0" fillId="2" borderId="13" xfId="0" applyNumberFormat="1" applyFont="1" applyFill="1" applyBorder="1"/>
    <xf numFmtId="165" fontId="0" fillId="2" borderId="1" xfId="0" applyNumberFormat="1" applyFill="1" applyBorder="1"/>
    <xf numFmtId="165" fontId="0" fillId="2" borderId="8" xfId="0" applyNumberFormat="1" applyFill="1" applyBorder="1"/>
    <xf numFmtId="166" fontId="0" fillId="2" borderId="1" xfId="0" applyNumberFormat="1" applyFill="1" applyBorder="1"/>
    <xf numFmtId="166" fontId="0" fillId="2" borderId="8" xfId="0" applyNumberFormat="1" applyFill="1" applyBorder="1"/>
    <xf numFmtId="167" fontId="0" fillId="2" borderId="15" xfId="0" applyNumberFormat="1" applyFill="1" applyBorder="1"/>
    <xf numFmtId="167" fontId="0" fillId="2" borderId="16" xfId="0" applyNumberFormat="1" applyFill="1" applyBorder="1"/>
    <xf numFmtId="8" fontId="0" fillId="2" borderId="8" xfId="0" applyNumberFormat="1" applyFill="1" applyBorder="1"/>
    <xf numFmtId="8" fontId="0" fillId="2" borderId="9" xfId="0" applyNumberFormat="1" applyFill="1" applyBorder="1"/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Font="1" applyFill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8" fontId="0" fillId="3" borderId="9" xfId="0" applyNumberFormat="1" applyFill="1" applyBorder="1"/>
    <xf numFmtId="0" fontId="0" fillId="4" borderId="2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2" fontId="0" fillId="4" borderId="8" xfId="0" applyNumberFormat="1" applyFill="1" applyBorder="1" applyAlignment="1">
      <alignment horizontal="center" vertical="center" wrapText="1"/>
    </xf>
    <xf numFmtId="164" fontId="0" fillId="4" borderId="9" xfId="0" applyNumberForma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0" borderId="10" xfId="0" applyFont="1" applyFill="1" applyBorder="1"/>
    <xf numFmtId="0" fontId="0" fillId="0" borderId="0" xfId="0" applyFont="1" applyFill="1" applyBorder="1"/>
    <xf numFmtId="0" fontId="4" fillId="5" borderId="17" xfId="0" applyFont="1" applyFill="1" applyBorder="1"/>
    <xf numFmtId="0" fontId="5" fillId="5" borderId="18" xfId="0" applyFont="1" applyFill="1" applyBorder="1" applyAlignment="1">
      <alignment horizontal="right"/>
    </xf>
    <xf numFmtId="167" fontId="0" fillId="2" borderId="8" xfId="0" applyNumberFormat="1" applyFill="1" applyBorder="1"/>
    <xf numFmtId="2" fontId="0" fillId="0" borderId="0" xfId="0" applyNumberFormat="1"/>
    <xf numFmtId="0" fontId="0" fillId="2" borderId="8" xfId="0" applyFont="1" applyFill="1" applyBorder="1" applyAlignment="1">
      <alignment horizontal="center" vertical="center" wrapText="1"/>
    </xf>
    <xf numFmtId="0" fontId="1" fillId="4" borderId="19" xfId="0" applyFont="1" applyFill="1" applyBorder="1"/>
    <xf numFmtId="0" fontId="0" fillId="4" borderId="20" xfId="0" applyFill="1" applyBorder="1"/>
    <xf numFmtId="0" fontId="0" fillId="4" borderId="21" xfId="0" applyFill="1" applyBorder="1"/>
    <xf numFmtId="0" fontId="1" fillId="4" borderId="22" xfId="0" applyFont="1" applyFill="1" applyBorder="1"/>
    <xf numFmtId="0" fontId="0" fillId="4" borderId="23" xfId="0" applyFill="1" applyBorder="1"/>
    <xf numFmtId="0" fontId="0" fillId="4" borderId="24" xfId="0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3875-4F81-4DEF-915B-80AD4BFF1796}">
  <sheetPr>
    <tabColor theme="9"/>
  </sheetPr>
  <dimension ref="A1:M36"/>
  <sheetViews>
    <sheetView tabSelected="1" workbookViewId="0">
      <selection activeCell="A37" sqref="A37"/>
    </sheetView>
  </sheetViews>
  <sheetFormatPr defaultRowHeight="14" x14ac:dyDescent="0.3"/>
  <cols>
    <col min="1" max="1" width="21.3984375" customWidth="1"/>
    <col min="2" max="11" width="13.5" customWidth="1"/>
    <col min="13" max="13" width="10.8984375" bestFit="1" customWidth="1"/>
  </cols>
  <sheetData>
    <row r="1" spans="1:13" ht="18.8" thickBot="1" x14ac:dyDescent="0.45">
      <c r="A1" s="59" t="s">
        <v>5</v>
      </c>
      <c r="B1" s="60" t="str">
        <f>Data!B2</f>
        <v>2025-2026</v>
      </c>
    </row>
    <row r="2" spans="1:13" ht="14.55" thickBot="1" x14ac:dyDescent="0.35"/>
    <row r="3" spans="1:13" x14ac:dyDescent="0.3">
      <c r="A3" s="64" t="s">
        <v>40</v>
      </c>
      <c r="B3" s="65"/>
      <c r="C3" s="66"/>
    </row>
    <row r="4" spans="1:13" ht="14.55" thickBot="1" x14ac:dyDescent="0.35">
      <c r="A4" s="67" t="s">
        <v>41</v>
      </c>
      <c r="B4" s="68"/>
      <c r="C4" s="69"/>
    </row>
    <row r="5" spans="1:13" x14ac:dyDescent="0.3">
      <c r="A5" s="1"/>
      <c r="B5" s="3"/>
    </row>
    <row r="6" spans="1:13" ht="18.3" x14ac:dyDescent="0.4">
      <c r="A6" s="14" t="s">
        <v>22</v>
      </c>
    </row>
    <row r="7" spans="1:13" ht="14.55" thickBot="1" x14ac:dyDescent="0.35">
      <c r="A7" s="1"/>
    </row>
    <row r="8" spans="1:13" s="33" customFormat="1" ht="41.95" x14ac:dyDescent="0.3">
      <c r="A8" s="32"/>
      <c r="B8" s="38" t="s">
        <v>19</v>
      </c>
      <c r="C8" s="38" t="s">
        <v>4</v>
      </c>
      <c r="D8" s="38" t="s">
        <v>32</v>
      </c>
      <c r="E8" s="38" t="s">
        <v>4</v>
      </c>
      <c r="F8" s="39" t="s">
        <v>20</v>
      </c>
      <c r="G8" s="39" t="s">
        <v>25</v>
      </c>
      <c r="H8" s="40" t="s">
        <v>23</v>
      </c>
      <c r="I8" s="39" t="s">
        <v>9</v>
      </c>
      <c r="J8" s="39" t="s">
        <v>3</v>
      </c>
      <c r="K8" s="41" t="s">
        <v>7</v>
      </c>
    </row>
    <row r="9" spans="1:13" x14ac:dyDescent="0.3">
      <c r="A9" s="9" t="s">
        <v>6</v>
      </c>
      <c r="B9" s="36">
        <v>0</v>
      </c>
      <c r="C9" s="20">
        <f>Data!B11*B9</f>
        <v>0</v>
      </c>
      <c r="D9" s="36">
        <v>0</v>
      </c>
      <c r="E9" s="22">
        <f>Data!B11*D9</f>
        <v>0</v>
      </c>
      <c r="F9" s="26">
        <f t="shared" ref="F9:G13" si="0">B9-D9</f>
        <v>0</v>
      </c>
      <c r="G9" s="24">
        <f t="shared" si="0"/>
        <v>0</v>
      </c>
      <c r="H9" s="28">
        <f>G9*0.008</f>
        <v>0</v>
      </c>
      <c r="I9" s="6">
        <f>Data!C11*F9</f>
        <v>0</v>
      </c>
      <c r="J9" s="6">
        <f>Data!D11*F9</f>
        <v>0</v>
      </c>
      <c r="K9" s="18">
        <f>J9+I9</f>
        <v>0</v>
      </c>
    </row>
    <row r="10" spans="1:13" x14ac:dyDescent="0.3">
      <c r="A10" s="9" t="s">
        <v>12</v>
      </c>
      <c r="B10" s="36">
        <v>0</v>
      </c>
      <c r="C10" s="20">
        <f>Data!B12*B10</f>
        <v>0</v>
      </c>
      <c r="D10" s="36">
        <v>0</v>
      </c>
      <c r="E10" s="22">
        <f>Data!B12*D10</f>
        <v>0</v>
      </c>
      <c r="F10" s="26">
        <f t="shared" si="0"/>
        <v>0</v>
      </c>
      <c r="G10" s="24">
        <f t="shared" si="0"/>
        <v>0</v>
      </c>
      <c r="H10" s="28">
        <f>G10*0.008</f>
        <v>0</v>
      </c>
      <c r="I10" s="6">
        <f>Data!C12*F10</f>
        <v>0</v>
      </c>
      <c r="J10" s="6">
        <f>Data!D12*F10</f>
        <v>0</v>
      </c>
      <c r="K10" s="18">
        <f t="shared" ref="K10:K13" si="1">J10+I10</f>
        <v>0</v>
      </c>
    </row>
    <row r="11" spans="1:13" x14ac:dyDescent="0.3">
      <c r="A11" s="9" t="s">
        <v>13</v>
      </c>
      <c r="B11" s="36">
        <v>0</v>
      </c>
      <c r="C11" s="20">
        <f>Data!B13*B11</f>
        <v>0</v>
      </c>
      <c r="D11" s="36">
        <v>0</v>
      </c>
      <c r="E11" s="22">
        <f>Data!B13*D11</f>
        <v>0</v>
      </c>
      <c r="F11" s="26">
        <f t="shared" si="0"/>
        <v>0</v>
      </c>
      <c r="G11" s="24">
        <f t="shared" si="0"/>
        <v>0</v>
      </c>
      <c r="H11" s="28">
        <f>G11*0.008</f>
        <v>0</v>
      </c>
      <c r="I11" s="6">
        <f>Data!C13*F11</f>
        <v>0</v>
      </c>
      <c r="J11" s="6">
        <f>Data!D13*F11</f>
        <v>0</v>
      </c>
      <c r="K11" s="18">
        <f t="shared" si="1"/>
        <v>0</v>
      </c>
    </row>
    <row r="12" spans="1:13" x14ac:dyDescent="0.3">
      <c r="A12" s="9" t="s">
        <v>14</v>
      </c>
      <c r="B12" s="36">
        <v>0</v>
      </c>
      <c r="C12" s="20">
        <f>Data!B14*B12</f>
        <v>0</v>
      </c>
      <c r="D12" s="36">
        <v>0</v>
      </c>
      <c r="E12" s="22">
        <f>Data!B14*D12</f>
        <v>0</v>
      </c>
      <c r="F12" s="26">
        <f t="shared" si="0"/>
        <v>0</v>
      </c>
      <c r="G12" s="24">
        <f t="shared" si="0"/>
        <v>0</v>
      </c>
      <c r="H12" s="28">
        <f>G12*0.008</f>
        <v>0</v>
      </c>
      <c r="I12" s="6">
        <f>Data!C14*F12</f>
        <v>0</v>
      </c>
      <c r="J12" s="6">
        <f>Data!D14*F12</f>
        <v>0</v>
      </c>
      <c r="K12" s="18">
        <f t="shared" si="1"/>
        <v>0</v>
      </c>
    </row>
    <row r="13" spans="1:13" x14ac:dyDescent="0.3">
      <c r="A13" s="9" t="s">
        <v>15</v>
      </c>
      <c r="B13" s="36">
        <v>0</v>
      </c>
      <c r="C13" s="20">
        <f>Data!B15*B13</f>
        <v>0</v>
      </c>
      <c r="D13" s="36">
        <v>0</v>
      </c>
      <c r="E13" s="22">
        <f>Data!B15*D13</f>
        <v>0</v>
      </c>
      <c r="F13" s="26">
        <f t="shared" si="0"/>
        <v>0</v>
      </c>
      <c r="G13" s="24">
        <f t="shared" si="0"/>
        <v>0</v>
      </c>
      <c r="H13" s="28">
        <f>G13*0.008</f>
        <v>0</v>
      </c>
      <c r="I13" s="6">
        <f>Data!C15*F13</f>
        <v>0</v>
      </c>
      <c r="J13" s="6">
        <f>Data!D15*F13</f>
        <v>0</v>
      </c>
      <c r="K13" s="18">
        <f t="shared" si="1"/>
        <v>0</v>
      </c>
      <c r="M13" s="4"/>
    </row>
    <row r="14" spans="1:13" ht="14.55" thickBot="1" x14ac:dyDescent="0.35">
      <c r="A14" s="10" t="s">
        <v>11</v>
      </c>
      <c r="B14" s="16"/>
      <c r="C14" s="21"/>
      <c r="D14" s="16"/>
      <c r="E14" s="23"/>
      <c r="F14" s="27">
        <f>SUM(F9:F13)</f>
        <v>0</v>
      </c>
      <c r="G14" s="25">
        <f>SUM(G9:G13)</f>
        <v>0</v>
      </c>
      <c r="H14" s="29">
        <f>SUM(H9:H13)</f>
        <v>0</v>
      </c>
      <c r="I14" s="30">
        <f>SUM(I9:I13)</f>
        <v>0</v>
      </c>
      <c r="J14" s="30">
        <f t="shared" ref="J14:K14" si="2">SUM(J9:J13)</f>
        <v>0</v>
      </c>
      <c r="K14" s="31">
        <f t="shared" si="2"/>
        <v>0</v>
      </c>
      <c r="M14" s="4"/>
    </row>
    <row r="15" spans="1:13" x14ac:dyDescent="0.3">
      <c r="H15" s="5"/>
      <c r="I15" s="19"/>
      <c r="M15" s="4"/>
    </row>
    <row r="16" spans="1:13" ht="15.6" x14ac:dyDescent="0.35">
      <c r="A16" s="70" t="s">
        <v>42</v>
      </c>
      <c r="H16" s="5"/>
      <c r="I16" s="2"/>
    </row>
    <row r="17" spans="1:13" ht="14.55" thickBot="1" x14ac:dyDescent="0.35">
      <c r="A17" s="46" t="s">
        <v>26</v>
      </c>
      <c r="H17" s="5"/>
      <c r="I17" s="2"/>
    </row>
    <row r="18" spans="1:13" ht="41.95" x14ac:dyDescent="0.3">
      <c r="A18" s="46"/>
      <c r="F18" s="45" t="s">
        <v>21</v>
      </c>
      <c r="G18" s="39" t="s">
        <v>39</v>
      </c>
      <c r="H18" s="39" t="s">
        <v>38</v>
      </c>
      <c r="I18" s="39" t="s">
        <v>35</v>
      </c>
      <c r="J18" s="39" t="s">
        <v>36</v>
      </c>
      <c r="K18" s="41" t="s">
        <v>37</v>
      </c>
    </row>
    <row r="19" spans="1:13" ht="14.55" thickBot="1" x14ac:dyDescent="0.35">
      <c r="F19" s="17">
        <v>0</v>
      </c>
      <c r="G19" s="63">
        <f>100-F19</f>
        <v>100</v>
      </c>
      <c r="H19" s="61">
        <f>(H14/100)*G19</f>
        <v>0</v>
      </c>
      <c r="I19" s="30">
        <f>(I14/100)*G19</f>
        <v>0</v>
      </c>
      <c r="J19" s="30">
        <f>(J14/100)*G19</f>
        <v>0</v>
      </c>
      <c r="K19" s="31">
        <f>I19+J19</f>
        <v>0</v>
      </c>
      <c r="M19" s="4"/>
    </row>
    <row r="20" spans="1:13" x14ac:dyDescent="0.3">
      <c r="H20" s="62"/>
      <c r="I20" s="62"/>
      <c r="J20" s="62"/>
      <c r="K20" s="62"/>
    </row>
    <row r="21" spans="1:13" x14ac:dyDescent="0.3">
      <c r="H21" s="62"/>
      <c r="I21" s="62"/>
      <c r="J21" s="62"/>
      <c r="K21" s="62"/>
    </row>
    <row r="23" spans="1:13" ht="18.3" x14ac:dyDescent="0.4">
      <c r="A23" s="14" t="s">
        <v>45</v>
      </c>
    </row>
    <row r="24" spans="1:13" ht="14.55" thickBot="1" x14ac:dyDescent="0.35"/>
    <row r="25" spans="1:13" s="35" customFormat="1" ht="27.95" x14ac:dyDescent="0.3">
      <c r="A25" s="48"/>
      <c r="B25" s="44" t="s">
        <v>27</v>
      </c>
      <c r="C25" s="44" t="s">
        <v>29</v>
      </c>
      <c r="D25" s="44" t="s">
        <v>28</v>
      </c>
      <c r="E25" s="44" t="s">
        <v>30</v>
      </c>
      <c r="F25" s="44" t="s">
        <v>18</v>
      </c>
      <c r="G25" s="44" t="s">
        <v>23</v>
      </c>
      <c r="H25" s="44" t="s">
        <v>2</v>
      </c>
      <c r="I25" s="44" t="s">
        <v>3</v>
      </c>
      <c r="J25" s="53" t="s">
        <v>7</v>
      </c>
    </row>
    <row r="26" spans="1:13" ht="14.55" thickBot="1" x14ac:dyDescent="0.35">
      <c r="A26" s="49" t="s">
        <v>0</v>
      </c>
      <c r="B26" s="54">
        <v>0</v>
      </c>
      <c r="C26" s="55" t="e">
        <f>VLOOKUP(B26, Data!A11:B15,2,FALSE)</f>
        <v>#N/A</v>
      </c>
      <c r="D26" s="54">
        <v>0</v>
      </c>
      <c r="E26" s="55">
        <f>D26</f>
        <v>0</v>
      </c>
      <c r="F26" s="51" t="e">
        <f>E26-C26</f>
        <v>#N/A</v>
      </c>
      <c r="G26" s="56" t="e">
        <f>F26*0.008</f>
        <v>#N/A</v>
      </c>
      <c r="H26" s="50" t="e">
        <f>F26*Data!B4</f>
        <v>#N/A</v>
      </c>
      <c r="I26" s="50" t="e">
        <f>F26*Data!B5</f>
        <v>#N/A</v>
      </c>
      <c r="J26" s="52" t="e">
        <f>I26+H26</f>
        <v>#N/A</v>
      </c>
    </row>
    <row r="30" spans="1:13" ht="18.3" x14ac:dyDescent="0.4">
      <c r="A30" s="15" t="s">
        <v>46</v>
      </c>
      <c r="B30" s="7"/>
      <c r="C30" s="7"/>
      <c r="D30" s="7"/>
      <c r="E30" s="7"/>
    </row>
    <row r="31" spans="1:13" ht="14.55" thickBot="1" x14ac:dyDescent="0.35">
      <c r="A31" s="8"/>
      <c r="B31" s="7"/>
      <c r="C31" s="7"/>
      <c r="D31" s="7"/>
      <c r="E31" s="7"/>
    </row>
    <row r="32" spans="1:13" s="35" customFormat="1" ht="27.95" x14ac:dyDescent="0.3">
      <c r="A32" s="34"/>
      <c r="B32" s="42" t="s">
        <v>17</v>
      </c>
      <c r="C32" s="42" t="s">
        <v>10</v>
      </c>
      <c r="D32" s="42" t="s">
        <v>23</v>
      </c>
      <c r="E32" s="42" t="s">
        <v>9</v>
      </c>
      <c r="F32" s="42" t="s">
        <v>3</v>
      </c>
      <c r="G32" s="43" t="s">
        <v>7</v>
      </c>
    </row>
    <row r="33" spans="1:7" ht="14.55" thickBot="1" x14ac:dyDescent="0.35">
      <c r="A33" s="11" t="s">
        <v>8</v>
      </c>
      <c r="B33" s="37">
        <v>0</v>
      </c>
      <c r="C33" s="12">
        <f>B33</f>
        <v>0</v>
      </c>
      <c r="D33" s="12">
        <f>C33*0.008</f>
        <v>0</v>
      </c>
      <c r="E33" s="13">
        <f>B33*Data!B4</f>
        <v>0</v>
      </c>
      <c r="F33" s="13">
        <f>B33*Data!B5</f>
        <v>0</v>
      </c>
      <c r="G33" s="47">
        <f>F33+E33</f>
        <v>0</v>
      </c>
    </row>
    <row r="34" spans="1:7" x14ac:dyDescent="0.3">
      <c r="G34" s="2"/>
    </row>
    <row r="36" spans="1:7" x14ac:dyDescent="0.3">
      <c r="A36" t="s">
        <v>47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AA246-3BC0-413E-B08E-5F7295CFFC7F}">
  <dimension ref="A2:I23"/>
  <sheetViews>
    <sheetView workbookViewId="0">
      <selection activeCell="B19" sqref="B19"/>
    </sheetView>
  </sheetViews>
  <sheetFormatPr defaultRowHeight="14" x14ac:dyDescent="0.3"/>
  <cols>
    <col min="1" max="1" width="23.09765625" customWidth="1"/>
    <col min="2" max="5" width="20.09765625" customWidth="1"/>
    <col min="9" max="9" width="10.8984375" bestFit="1" customWidth="1"/>
  </cols>
  <sheetData>
    <row r="2" spans="1:9" x14ac:dyDescent="0.3">
      <c r="A2" s="1" t="s">
        <v>43</v>
      </c>
      <c r="B2" s="1" t="s">
        <v>44</v>
      </c>
    </row>
    <row r="4" spans="1:9" x14ac:dyDescent="0.3">
      <c r="A4" s="1" t="s">
        <v>33</v>
      </c>
      <c r="B4" s="3">
        <v>3516.41</v>
      </c>
      <c r="E4" s="3"/>
    </row>
    <row r="5" spans="1:9" x14ac:dyDescent="0.3">
      <c r="A5" s="1" t="s">
        <v>34</v>
      </c>
      <c r="B5" s="3">
        <v>412.57</v>
      </c>
      <c r="D5" s="3"/>
      <c r="E5" s="3"/>
    </row>
    <row r="6" spans="1:9" x14ac:dyDescent="0.3">
      <c r="A6" s="57" t="s">
        <v>24</v>
      </c>
      <c r="B6" s="3"/>
    </row>
    <row r="7" spans="1:9" x14ac:dyDescent="0.3">
      <c r="A7" s="58" t="s">
        <v>31</v>
      </c>
      <c r="B7" s="3"/>
    </row>
    <row r="9" spans="1:9" x14ac:dyDescent="0.3">
      <c r="A9" s="1" t="s">
        <v>1</v>
      </c>
    </row>
    <row r="10" spans="1:9" x14ac:dyDescent="0.3">
      <c r="A10" s="1" t="s">
        <v>16</v>
      </c>
      <c r="B10" s="1" t="s">
        <v>4</v>
      </c>
      <c r="C10" s="1" t="s">
        <v>2</v>
      </c>
      <c r="D10" s="1" t="s">
        <v>3</v>
      </c>
      <c r="E10" s="1" t="s">
        <v>7</v>
      </c>
    </row>
    <row r="11" spans="1:9" x14ac:dyDescent="0.3">
      <c r="A11" s="1">
        <v>1</v>
      </c>
      <c r="B11">
        <v>1.37</v>
      </c>
      <c r="C11" s="4">
        <f>$B$4*B11</f>
        <v>4817.4817000000003</v>
      </c>
      <c r="D11" s="4">
        <f>$B$5*B11</f>
        <v>565.22090000000003</v>
      </c>
      <c r="E11" s="4">
        <f>D11+C11</f>
        <v>5382.7026000000005</v>
      </c>
      <c r="I11" s="4"/>
    </row>
    <row r="12" spans="1:9" x14ac:dyDescent="0.3">
      <c r="A12" s="1">
        <v>2</v>
      </c>
      <c r="B12">
        <v>1.99</v>
      </c>
      <c r="C12" s="4">
        <f t="shared" ref="C12:C15" si="0">$B$4*B12</f>
        <v>6997.6558999999997</v>
      </c>
      <c r="D12" s="4">
        <f t="shared" ref="D12:D15" si="1">$B$5*B12</f>
        <v>821.01429999999993</v>
      </c>
      <c r="E12" s="4">
        <f t="shared" ref="E12:E15" si="2">D12+C12</f>
        <v>7818.6701999999996</v>
      </c>
      <c r="I12" s="4"/>
    </row>
    <row r="13" spans="1:9" x14ac:dyDescent="0.3">
      <c r="A13" s="1">
        <v>3</v>
      </c>
      <c r="B13">
        <v>2.52</v>
      </c>
      <c r="C13" s="4">
        <f t="shared" si="0"/>
        <v>8861.3531999999996</v>
      </c>
      <c r="D13" s="4">
        <f t="shared" si="1"/>
        <v>1039.6764000000001</v>
      </c>
      <c r="E13" s="4">
        <f t="shared" si="2"/>
        <v>9901.0295999999998</v>
      </c>
      <c r="I13" s="4"/>
    </row>
    <row r="14" spans="1:9" x14ac:dyDescent="0.3">
      <c r="A14" s="1">
        <v>4</v>
      </c>
      <c r="B14">
        <v>2.92</v>
      </c>
      <c r="C14" s="4">
        <f t="shared" si="0"/>
        <v>10267.9172</v>
      </c>
      <c r="D14" s="4">
        <f t="shared" si="1"/>
        <v>1204.7043999999999</v>
      </c>
      <c r="E14" s="4">
        <f t="shared" si="2"/>
        <v>11472.6216</v>
      </c>
      <c r="I14" s="4"/>
    </row>
    <row r="15" spans="1:9" x14ac:dyDescent="0.3">
      <c r="A15" s="1">
        <v>5</v>
      </c>
      <c r="B15">
        <v>3.37</v>
      </c>
      <c r="C15" s="4">
        <f t="shared" si="0"/>
        <v>11850.3017</v>
      </c>
      <c r="D15" s="4">
        <f t="shared" si="1"/>
        <v>1390.3609000000001</v>
      </c>
      <c r="E15" s="4">
        <f t="shared" si="2"/>
        <v>13240.6626</v>
      </c>
      <c r="I15" s="4"/>
    </row>
    <row r="16" spans="1:9" x14ac:dyDescent="0.3">
      <c r="E16" s="4"/>
      <c r="I16" s="4"/>
    </row>
    <row r="18" spans="2:9" x14ac:dyDescent="0.3">
      <c r="I18" s="4"/>
    </row>
    <row r="19" spans="2:9" x14ac:dyDescent="0.3">
      <c r="B19" s="3"/>
      <c r="I19" s="4"/>
    </row>
    <row r="23" spans="2:9" x14ac:dyDescent="0.3">
      <c r="C2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777c9-aa3d-4266-99a9-bd940700a526" xsi:nil="true"/>
    <lcf76f155ced4ddcb4097134ff3c332f xmlns="4492885a-01ad-4d9e-aa46-99625fd9448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5F308A01D7C7488D31DD6F9467485C" ma:contentTypeVersion="18" ma:contentTypeDescription="Create a new document." ma:contentTypeScope="" ma:versionID="044e18851d187e87f9c8cfea56fdca78">
  <xsd:schema xmlns:xsd="http://www.w3.org/2001/XMLSchema" xmlns:xs="http://www.w3.org/2001/XMLSchema" xmlns:p="http://schemas.microsoft.com/office/2006/metadata/properties" xmlns:ns2="4492885a-01ad-4d9e-aa46-99625fd94487" xmlns:ns3="30b777c9-aa3d-4266-99a9-bd940700a526" targetNamespace="http://schemas.microsoft.com/office/2006/metadata/properties" ma:root="true" ma:fieldsID="acfae59b12759d5a192044ef0b38d6c4" ns2:_="" ns3:_="">
    <xsd:import namespace="4492885a-01ad-4d9e-aa46-99625fd94487"/>
    <xsd:import namespace="30b777c9-aa3d-4266-99a9-bd940700a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2885a-01ad-4d9e-aa46-99625fd94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1c6973e-1e49-4a6d-84e8-8ff76525da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777c9-aa3d-4266-99a9-bd940700a5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30fa40b-fb74-4521-a5c2-ab9873d1a890}" ma:internalName="TaxCatchAll" ma:showField="CatchAllData" ma:web="30b777c9-aa3d-4266-99a9-bd940700a5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1AEFCD-0B66-4F1A-BA92-28BE101B8D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54FA3B-D031-4A48-A1E8-DCA3EF7817B2}">
  <ds:schemaRefs>
    <ds:schemaRef ds:uri="http://schemas.microsoft.com/office/2006/metadata/properties"/>
    <ds:schemaRef ds:uri="http://schemas.microsoft.com/office/infopath/2007/PartnerControls"/>
    <ds:schemaRef ds:uri="30b777c9-aa3d-4266-99a9-bd940700a526"/>
    <ds:schemaRef ds:uri="4492885a-01ad-4d9e-aa46-99625fd94487"/>
  </ds:schemaRefs>
</ds:datastoreItem>
</file>

<file path=customXml/itemProps3.xml><?xml version="1.0" encoding="utf-8"?>
<ds:datastoreItem xmlns:ds="http://schemas.openxmlformats.org/officeDocument/2006/customXml" ds:itemID="{2F8D549C-045A-4147-AF64-8CD15E2C82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2885a-01ad-4d9e-aa46-99625fd94487"/>
    <ds:schemaRef ds:uri="30b777c9-aa3d-4266-99a9-bd940700a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Knowles</dc:creator>
  <cp:lastModifiedBy>Dan Knowles</cp:lastModifiedBy>
  <dcterms:created xsi:type="dcterms:W3CDTF">2024-10-24T12:27:36Z</dcterms:created>
  <dcterms:modified xsi:type="dcterms:W3CDTF">2025-05-01T15:44:31Z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0x010100615F308A01D7C7488D31DD6F9467485C</vt:lpwstr>
  </property>
  <property fmtid="{D5CDD505-2E9C-101B-9397-08002B2CF9AE}" pid="3" name="MediaServiceImageTags">
    <vt:lpwstr/>
  </property>
</Properties>
</file>